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mc:AlternateContent xmlns:mc="http://schemas.openxmlformats.org/markup-compatibility/2006">
    <mc:Choice Requires="x15">
      <x15ac:absPath xmlns:x15ac="http://schemas.microsoft.com/office/spreadsheetml/2010/11/ac" url="C:\Users\Hayley\Downloads\"/>
    </mc:Choice>
  </mc:AlternateContent>
  <xr:revisionPtr revIDLastSave="0" documentId="13_ncr:1_{3B3CA556-189F-4730-87CB-A84304E9717E}" xr6:coauthVersionLast="47" xr6:coauthVersionMax="47" xr10:uidLastSave="{00000000-0000-0000-0000-000000000000}"/>
  <bookViews>
    <workbookView xWindow="-120" yWindow="-120" windowWidth="29040" windowHeight="15840" xr2:uid="{00000000-000D-0000-FFFF-FFFF00000000}"/>
  </bookViews>
  <sheets>
    <sheet name="Data Sources" sheetId="9" r:id="rId1"/>
    <sheet name="Connecticut" sheetId="4" r:id="rId2"/>
    <sheet name="Maine" sheetId="13" r:id="rId3"/>
    <sheet name="Massachusetts" sheetId="8" r:id="rId4"/>
    <sheet name="New Hampshire" sheetId="10" r:id="rId5"/>
    <sheet name="Rhode Island" sheetId="12" r:id="rId6"/>
    <sheet name="Vermont" sheetId="11" r:id="rId7"/>
    <sheet name="United States"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B8" i="13"/>
  <c r="B27" i="5"/>
  <c r="B26" i="5"/>
  <c r="B15" i="5"/>
  <c r="B22" i="11"/>
  <c r="B21" i="11"/>
  <c r="B19" i="11"/>
  <c r="B15" i="11"/>
  <c r="B8" i="11"/>
  <c r="B22" i="12"/>
  <c r="B21" i="12"/>
  <c r="B15" i="12"/>
  <c r="B8" i="12"/>
  <c r="B22" i="10"/>
  <c r="B21" i="10"/>
  <c r="B15" i="10"/>
  <c r="B8" i="10"/>
  <c r="B22" i="8"/>
  <c r="B21" i="8"/>
  <c r="B15" i="8"/>
  <c r="B8" i="8"/>
  <c r="B22" i="13"/>
  <c r="B21" i="13"/>
  <c r="B15" i="13"/>
  <c r="B22" i="4"/>
  <c r="B21" i="4"/>
  <c r="B15" i="4"/>
  <c r="B8" i="4"/>
</calcChain>
</file>

<file path=xl/sharedStrings.xml><?xml version="1.0" encoding="utf-8"?>
<sst xmlns="http://schemas.openxmlformats.org/spreadsheetml/2006/main" count="334" uniqueCount="149">
  <si>
    <t>ACS 5-Year Estimates</t>
  </si>
  <si>
    <t xml:space="preserve">https://www.census.gov/data/developers/data-sets/acs-5year.html </t>
  </si>
  <si>
    <t>Indicator</t>
  </si>
  <si>
    <t>Value</t>
  </si>
  <si>
    <t>Source</t>
  </si>
  <si>
    <t>Sociodemographic Indicators</t>
  </si>
  <si>
    <t>Population Age 65+</t>
  </si>
  <si>
    <t>https://data.census.gov/table/ACSDP5Y2023.DP05?q=connecticut</t>
  </si>
  <si>
    <t>Population Under Age 5</t>
  </si>
  <si>
    <t>Veterans</t>
  </si>
  <si>
    <t>https://data.census.gov/table/ACSST5Y2023.S2101?q=connecticut</t>
  </si>
  <si>
    <t>Persons with Disabilities</t>
  </si>
  <si>
    <t>https://data.census.gov/table/ACSST5Y2023.S1810?q=connecticut</t>
  </si>
  <si>
    <t>Bachelor's Degree or Higher (25+)</t>
  </si>
  <si>
    <t>https://data.census.gov/table/ACSST5Y2023.S1501?q=connecticut</t>
  </si>
  <si>
    <t>Less than High School Graduate (18+)</t>
  </si>
  <si>
    <t>Poverty Rate</t>
  </si>
  <si>
    <t>https://data.census.gov/table/ACSST5Y2023.S1701?q=connecticut</t>
  </si>
  <si>
    <t>Individuals Below Poverty Level in Last 12 mo</t>
  </si>
  <si>
    <t>Families Below Poverty Level in Last 12 mo</t>
  </si>
  <si>
    <t>https://data.census.gov/table/ACSST5Y2023.S1702?q=connecticut</t>
  </si>
  <si>
    <t>Median Household Income (MHHI)</t>
  </si>
  <si>
    <t>https://data.census.gov/table/ACSST5Y2023.S1903?q=connecticut</t>
  </si>
  <si>
    <t>Unemployment Rate</t>
  </si>
  <si>
    <t>https://data.census.gov/table/ACSST5Y2023.S2301?q=connecticut</t>
  </si>
  <si>
    <t>Households Receiving Food Stamps/SNAP</t>
  </si>
  <si>
    <t>https://data.census.gov/table/ACSST5Y2023.S2201?q=connecticut&amp;t=SNAP/Food+Stamps</t>
  </si>
  <si>
    <r>
      <t>% Occupied Housing Units Built Prior to 1980</t>
    </r>
    <r>
      <rPr>
        <sz val="12"/>
        <color rgb="FFFF0000"/>
        <rFont val="Calibri"/>
        <family val="2"/>
      </rPr>
      <t>*</t>
    </r>
  </si>
  <si>
    <t>https://data.census.gov/table/ACSST5Y2023.S2504?q=connecticut&amp;t=Housing</t>
  </si>
  <si>
    <r>
      <rPr>
        <sz val="12"/>
        <color rgb="FFFF0000"/>
        <rFont val="Calibri"/>
        <family val="2"/>
      </rPr>
      <t>*</t>
    </r>
    <r>
      <rPr>
        <sz val="12"/>
        <color theme="1"/>
        <rFont val="Calibri"/>
        <family val="2"/>
      </rPr>
      <t>Buildings built prior to 1980 have a greater likelihood of presence of Hazardous Building Materials, such as lead paint and asbestos</t>
    </r>
  </si>
  <si>
    <t>Health Indicators (values indicate prevalence, unless otherwise stated)</t>
  </si>
  <si>
    <t>Asthma (ages 18+) (2023)</t>
  </si>
  <si>
    <t xml:space="preserve">https://portal.ct.gov/dph/-/media/departments-and-agencies/dph/dph/hems/asthma/xls/adult_current_prevalence.xlsx?rev=27468f6d45134bf785dfc29913a7eede&amp;hash=D4EBBA98B3AE409DF0A71948D207F23E </t>
  </si>
  <si>
    <t>Cancer incidence rate (excluding skin cancer) (2017-2021)</t>
  </si>
  <si>
    <t>https://statecancerprofiles.cancer.gov/quick-profiles/index.php?statename=connecticut</t>
  </si>
  <si>
    <t>Child Blood Lead Levels &gt; 5ug/dL CDC Blood Lead Reference Value (BLRV) (2020)</t>
  </si>
  <si>
    <t xml:space="preserve">https://data.ct.gov/stories/s/8duz-vsiz/#town-data-table-by-blood-lead-level </t>
  </si>
  <si>
    <t>Chronic Obstructive Pulmonary Disease (COPD) (2023)</t>
  </si>
  <si>
    <t>Explore Chronic Obstructive Pulmonary Disease in Connecticut | AHR</t>
  </si>
  <si>
    <t>Women of Childbearing Age</t>
  </si>
  <si>
    <t>https://data.census.gov/table/ACSST5Y2023.S1301?q=connecticut</t>
  </si>
  <si>
    <t>Women with Births in the Past 12 mo</t>
  </si>
  <si>
    <t>Women with Births in the Past 12 mo (rate per 1,000)</t>
  </si>
  <si>
    <t xml:space="preserve">https://data.census.gov/table/ACSDP5Y2023.DP05?q=Maine </t>
  </si>
  <si>
    <t>https://data.census.gov/table/ACSDP5Y2023.DP05?q=Maine</t>
  </si>
  <si>
    <t xml:space="preserve">https://data.census.gov/table/ACSST5Y2023.S2101?q=Maine </t>
  </si>
  <si>
    <t xml:space="preserve">https://data.census.gov/table/ACSST5Y2023.S1810?q=Maine </t>
  </si>
  <si>
    <t xml:space="preserve">https://data.census.gov/table/ACSST5Y2023.S1501?q=Maine </t>
  </si>
  <si>
    <t xml:space="preserve">https://data.census.gov/table/ACSST5Y2023.S1701?q=Maine </t>
  </si>
  <si>
    <t xml:space="preserve">https://data.census.gov/table/ACSST5Y2023.S1702?q=Maine </t>
  </si>
  <si>
    <t xml:space="preserve">https://data.census.gov/table/ACSST5Y2023.S1903?q=Maine </t>
  </si>
  <si>
    <t xml:space="preserve">https://data.census.gov/table/ACSST5Y2023.S2301?q=Maine </t>
  </si>
  <si>
    <t xml:space="preserve">https://data.census.gov/table/ACSST5Y2023.S2201?q=Maine </t>
  </si>
  <si>
    <t>https://data.census.gov/table/ACSST5Y2023.S2504?q=Maine&amp;t=Housing</t>
  </si>
  <si>
    <t>Asthma (ages 18+) (2019)</t>
  </si>
  <si>
    <t xml:space="preserve">https://data.mainepublichealth.gov/tracking/asthma </t>
  </si>
  <si>
    <t>Cancer incidence rate (excluding skin cancer) (2022)</t>
  </si>
  <si>
    <t>https://www.maine.gov/dhhs/mecdc/sites/maine.gov.dhhs.mecdc/files/Maine%202025%20Annual%20Cancer%20Snapshot%20Final%2008272025.pdf</t>
  </si>
  <si>
    <t>Child Blood Lead Levels &gt; 5ug/dL CDC Blood Lead Reference Value (BLRV) (2024)</t>
  </si>
  <si>
    <t>https://data.mainepublichealth.gov/tracking/lead</t>
  </si>
  <si>
    <t>Explore Chronic Obstructive Pulmonary Disease in Maine | AHR</t>
  </si>
  <si>
    <t xml:space="preserve">https://data.census.gov/table/ACSST5Y2023.S1301?q=Maine </t>
  </si>
  <si>
    <t>https://data.census.gov/table/ACSST5Y2023.S1301?q=Maine</t>
  </si>
  <si>
    <t>https://data.census.gov/table/ACSDP5Y2023.DP05?q=Massachusetts</t>
  </si>
  <si>
    <t xml:space="preserve">https://data.census.gov/table/ACSST5Y2023.S2101?q=Massachusetts </t>
  </si>
  <si>
    <t>https://data.census.gov/table/ACSST5Y2023.S1810?q=Massachusetts</t>
  </si>
  <si>
    <t>https://data.census.gov/table/ACSST5Y2023.S1501?q=Massachusetts</t>
  </si>
  <si>
    <t>https://data.census.gov/table/ACSST5Y2023.S1701?q=Massachusetts</t>
  </si>
  <si>
    <t>https://data.census.gov/table/ACSST5Y2023.S1702?q=Massachusetts</t>
  </si>
  <si>
    <t>https://data.census.gov/table/ACSST5Y2023.S1903?q=Massachusetts</t>
  </si>
  <si>
    <t>https://data.census.gov/table/ACSST5Y2023.S2301?q=Massachusetts</t>
  </si>
  <si>
    <t xml:space="preserve">https://data.census.gov/table/ACSST5Y2023.S2201?q=Massachusetts </t>
  </si>
  <si>
    <t>https://data.census.gov/table/ACSST5Y2023.S2504?q=Massachusetts&amp;t=Housing</t>
  </si>
  <si>
    <t xml:space="preserve">https://www.lung.org/research/trends-in-lung-disease/asthma-trends-brief/data-tables/asthma-current-state </t>
  </si>
  <si>
    <t>https://statecancerprofiles.cancer.gov/quick-profiles/index.php?tabSelected=2&amp;statename=massachusetts</t>
  </si>
  <si>
    <t>Child Blood Lead Levels &gt; 5ug/dL CDC Blood Lead Reference Value (BLRV) (2023)</t>
  </si>
  <si>
    <t>https://www.mass.gov/doc/2023-annual-childhood-lead-poisoning-surveillance-report-0/download</t>
  </si>
  <si>
    <t>Explore Chronic Obstructive Pulmonary Disease in Massachusetts | AHR</t>
  </si>
  <si>
    <t>https://data.census.gov/table/ACSST5Y2023.S1301?q=Massachusetts</t>
  </si>
  <si>
    <t>https://data.census.gov/table/ACSDP5Y2023.DP05?q=new+hampshire</t>
  </si>
  <si>
    <t>https://data.census.gov/table/ACSST5Y2023.S2101?q=new+hampshire</t>
  </si>
  <si>
    <t>https://data.census.gov/table/ACSST5Y2023.S1810?q=new+hampshire</t>
  </si>
  <si>
    <t>https://data.census.gov/table/ACSST5Y2023.S1501?q=new+hampshire</t>
  </si>
  <si>
    <t>https://data.census.gov/table/ACSST5Y2023.S1701?q=new+hampshire</t>
  </si>
  <si>
    <t>https://data.census.gov/table/ACSST5Y2023.S1702?q=new+hampshire</t>
  </si>
  <si>
    <t>https://data.census.gov/table/ACSST5Y2023.S1903?q=new+hampshire</t>
  </si>
  <si>
    <t>https://data.census.gov/table/ACSST5Y2023.S2301?q=new+hampshire</t>
  </si>
  <si>
    <t>https://data.census.gov/table/ACSST5Y2023.S2201?q=new+hampshire</t>
  </si>
  <si>
    <t>https://data.census.gov/table/ACSST5Y2023.S2504?q=new+hampshire&amp;t=Housing</t>
  </si>
  <si>
    <t>Cancer incidence rate (2022)</t>
  </si>
  <si>
    <t xml:space="preserve">https://wisdom.dhhs.nh.gov/wisdom/dashboard.html?topic=cancer&amp;subtopic=all-cancers&amp;indicator=cancer-incidence-(all-cancers) </t>
  </si>
  <si>
    <t>https://wisdom.dhhs.nh.gov/wisdom/dashboard.html?topic=childhood-lead-poisoning&amp;subtopic=lead-exposure-testing&amp;indicator=childhood-elevated-blood-lead-levels-(ebll)-and-testing&amp;subind=blood-lead-levels:-children-with-elevated-test-results#tabnavbarid</t>
  </si>
  <si>
    <t>Explore Chronic Obstructive Pulmonary Disease in New Hampshire | AHR</t>
  </si>
  <si>
    <t>https://data.census.gov/table/ACSST5Y2023.S1301?q=new+hampshire</t>
  </si>
  <si>
    <t>https://data.census.gov/table/ACSDP5Y2023.DP05?q=Rhode+Island</t>
  </si>
  <si>
    <t>https://data.census.gov/table/ACSST5Y2023.S2101?q=Rhode+Island</t>
  </si>
  <si>
    <t>https://data.census.gov/table/ACSST5Y2023.S1810?q=Rhode+Island</t>
  </si>
  <si>
    <t>https://data.census.gov/table/ACSST5Y2023.S1501?q=Rhode+Island</t>
  </si>
  <si>
    <t>https://data.census.gov/table/ACSST5Y2023.S1701?q=Rhode+Island</t>
  </si>
  <si>
    <t>https://data.census.gov/table/ACSST5Y2023.S1702?q=Rhode+Island</t>
  </si>
  <si>
    <t>https://data.census.gov/table/ACSST5Y2023.S1903?q=Rhode+Island</t>
  </si>
  <si>
    <t>https://data.census.gov/table/ACSST5Y2023.S2301?q=Rhode+Island</t>
  </si>
  <si>
    <t>https://data.census.gov/table/ACSST5Y2023.S2201?q=Rhode+Island</t>
  </si>
  <si>
    <t>https://data.census.gov/table/ACSST5Y2023.S2504?q=Rhode+Island&amp;t=Housing</t>
  </si>
  <si>
    <t>Asthma (ages 18+) (2021)</t>
  </si>
  <si>
    <t>https://health.ri.gov/data/asthma-data</t>
  </si>
  <si>
    <t>Cancer (excluding skin cancer) (2017-2021)</t>
  </si>
  <si>
    <t xml:space="preserve">https://statecancerprofiles.cancer.gov/quick-profiles/index.php?tabSelected=2&amp;statename=rhodeisland </t>
  </si>
  <si>
    <t>https://health.ri.gov/data/childhood-lead-poisoning-data</t>
  </si>
  <si>
    <t>Explore Chronic Obstructive Pulmonary Disease in Rhode Island | AHR</t>
  </si>
  <si>
    <t>https://data.census.gov/table/ACSST5Y2023.S1301?q=Rhode+Island</t>
  </si>
  <si>
    <t>https://data.census.gov/table/ACSDP5Y2023.DP05?q=Vermont</t>
  </si>
  <si>
    <t>https://data.census.gov/table/ACSST5Y2023.S2101?q=Vermont</t>
  </si>
  <si>
    <t>https://data.census.gov/table/ACSST5Y2023.S1810?q=Vermont</t>
  </si>
  <si>
    <t>https://data.census.gov/table/ACSST5Y2023.S1501?q=Vermont</t>
  </si>
  <si>
    <t>https://data.census.gov/table/ACSST5Y2023.S1701?q=Vermont</t>
  </si>
  <si>
    <t>https://data.census.gov/table/ACSST5Y2023.S1702?q=Vermont</t>
  </si>
  <si>
    <t>https://data.census.gov/table/ACSST5Y2023.S1903?q=Vermont</t>
  </si>
  <si>
    <t>https://data.census.gov/table/ACSST5Y2023.S2301?q=Vermont</t>
  </si>
  <si>
    <t>https://data.census.gov/table/ACSST5Y2023.S2201?q=Vermont</t>
  </si>
  <si>
    <t>https://data.census.gov/table/ACSST5Y2023.S2504?q=Vermont&amp;t=Housing</t>
  </si>
  <si>
    <t>https://www.lung.org/research/trends-in-lung-disease/asthma-trends-brief/data-tables/asthma-current-state</t>
  </si>
  <si>
    <t>https://statecancerprofiles.cancer.gov/quick-profiles/index.php?tabSelected=2&amp;statename=vermont</t>
  </si>
  <si>
    <t>Child Blood Lead Levels &gt; 3.5ug/dL CDC Blood Lead Reference Value (BLRV) (2023)</t>
  </si>
  <si>
    <t>https://www.healthvermont.gov/environment/tracking/childhood-lead-poisoning</t>
  </si>
  <si>
    <t>Explore Chronic Obstructive Pulmonary Disease in Vermont | AHR</t>
  </si>
  <si>
    <t>https://data.census.gov/table/ACSST5Y2023.S1301?q=Vermont</t>
  </si>
  <si>
    <t>https://data.census.gov/table/ACSDP5Y2023.DP05?q=United+States</t>
  </si>
  <si>
    <t>https://data.census.gov/table/ACSST5Y2023.S2101?q=United+States&amp;t=Veterans</t>
  </si>
  <si>
    <t>https://data.census.gov/table/ACSST5Y2023.S1810?q=United+States&amp;t=Disability</t>
  </si>
  <si>
    <t>https://data.census.gov/table/ACSST5Y2023.S1501?q=United+States&amp;t=Educational+Attainment</t>
  </si>
  <si>
    <t>https://data.census.gov/table/ACSST5Y2023.S1701?q=United+States&amp;t=Income+and+Poverty</t>
  </si>
  <si>
    <t>https://data.census.gov/table/ACSST5Y2023.S1702?q=United+States&amp;t=Income+and+Poverty</t>
  </si>
  <si>
    <t>https://data.census.gov/table/ACSST5Y2023.S1903?q=United+States&amp;t=Income+and+Poverty</t>
  </si>
  <si>
    <t>https://data.census.gov/table/ACSST5Y2023.S2301?q=United+States&amp;t=Employment</t>
  </si>
  <si>
    <t>https://data.census.gov/table/ACSST5Y2023.S2201?q=United+States&amp;t=SNAP/Food+Stamps</t>
  </si>
  <si>
    <t>https://data.census.gov/table/ACSST5Y2023.S2504?q=United+States&amp;t=Housing</t>
  </si>
  <si>
    <t>Food Insecurity</t>
  </si>
  <si>
    <t>https://experience.arcgis.com/experience/22c7182a162d45788dd52a2362f8ed65</t>
  </si>
  <si>
    <t>Housing Insecurity</t>
  </si>
  <si>
    <t>Utility Services Threat</t>
  </si>
  <si>
    <t>Lack of Reliable Transportation</t>
  </si>
  <si>
    <t xml:space="preserve">https://experience.arcgis.com/experience/22c7182a162d45788dd52a2362f8ed65 </t>
  </si>
  <si>
    <t>Asthma (ages 18+)</t>
  </si>
  <si>
    <t>Cancer (excluding skin cancer)</t>
  </si>
  <si>
    <t>https://statecancerprofiles.cancer.gov/quick-profiles/index.php?tabSelected=2&amp;statename=unitedstates</t>
  </si>
  <si>
    <t>Chronic Obstructive Pulmonary Disease (COPD)</t>
  </si>
  <si>
    <t>Heart Disease</t>
  </si>
  <si>
    <t>https://data.census.gov/table/ACSST5Y2023.S1301?q=United+States&amp;t=Fertility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</si>
</sst>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9" x14ac:knownFonts="1">
    <font>
      <sz val="11"/>
      <color theme="1"/>
      <name val="Aptos Narrow"/>
      <family val="2"/>
      <scheme val="minor"/>
    </font>
    <font>
      <u/>
      <sz val="11"/>
      <color theme="10"/>
      <name val="Aptos Narrow"/>
      <family val="2"/>
      <scheme val="minor"/>
    </font>
    <font>
      <sz val="11"/>
      <color theme="1"/>
      <name val="Calibri"/>
      <family val="2"/>
    </font>
    <font>
      <sz val="11"/>
      <color theme="1"/>
      <name val="Aptos Narrow"/>
      <family val="2"/>
      <scheme val="minor"/>
    </font>
    <font>
      <u/>
      <sz val="14"/>
      <color theme="10"/>
      <name val="Calibri"/>
      <family val="2"/>
    </font>
    <font>
      <b/>
      <sz val="14"/>
      <color theme="1"/>
      <name val="Calibri"/>
      <family val="2"/>
    </font>
    <font>
      <sz val="12"/>
      <color theme="1"/>
      <name val="Calibri"/>
      <family val="2"/>
    </font>
    <font>
      <sz val="12"/>
      <color rgb="FFFF0000"/>
      <name val="Calibri"/>
      <family val="2"/>
    </font>
    <font>
      <b/>
      <sz val="12"/>
      <color theme="1"/>
      <name val="Calibri"/>
      <family val="2"/>
    </font>
  </fonts>
  <fills count="5">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46">
    <xf numFmtId="0" fontId="0" fillId="0" borderId="0" xfId="0"/>
    <xf numFmtId="0" fontId="2"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1" fillId="0" borderId="0" xfId="1" applyAlignment="1">
      <alignment vertical="center"/>
    </xf>
    <xf numFmtId="0" fontId="6" fillId="0" borderId="0" xfId="0" applyFont="1" applyAlignment="1">
      <alignment vertical="center"/>
    </xf>
    <xf numFmtId="0" fontId="6" fillId="0" borderId="0" xfId="0" applyFont="1" applyAlignment="1">
      <alignment vertical="center" wrapText="1"/>
    </xf>
    <xf numFmtId="0" fontId="1" fillId="0" borderId="0" xfId="1" applyAlignment="1">
      <alignment vertical="center" wrapText="1"/>
    </xf>
    <xf numFmtId="46" fontId="6" fillId="0" borderId="0" xfId="0" applyNumberFormat="1" applyFont="1" applyAlignment="1">
      <alignment vertical="center" wrapText="1"/>
    </xf>
    <xf numFmtId="46" fontId="6" fillId="0" borderId="0" xfId="0" applyNumberFormat="1" applyFont="1" applyAlignment="1">
      <alignment horizontal="center" vertical="center" wrapText="1"/>
    </xf>
    <xf numFmtId="47" fontId="6" fillId="0" borderId="0" xfId="0" applyNumberFormat="1" applyFont="1" applyAlignment="1">
      <alignment vertical="center" wrapText="1"/>
    </xf>
    <xf numFmtId="0" fontId="5" fillId="0" borderId="0" xfId="0" applyFont="1"/>
    <xf numFmtId="0" fontId="4" fillId="0" borderId="0" xfId="1" applyFont="1" applyFill="1"/>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1" fillId="0" borderId="1" xfId="1" applyBorder="1" applyAlignment="1">
      <alignment vertical="center"/>
    </xf>
    <xf numFmtId="0" fontId="6" fillId="0" borderId="1" xfId="0" applyFont="1" applyBorder="1" applyAlignment="1">
      <alignment horizontal="center" vertical="center" wrapText="1"/>
    </xf>
    <xf numFmtId="44" fontId="6" fillId="0" borderId="1" xfId="2" applyFont="1" applyBorder="1" applyAlignment="1">
      <alignment horizontal="center" vertical="center"/>
    </xf>
    <xf numFmtId="164" fontId="6" fillId="0" borderId="1" xfId="3" applyNumberFormat="1" applyFont="1" applyBorder="1" applyAlignment="1">
      <alignment horizontal="center" vertical="center"/>
    </xf>
    <xf numFmtId="0" fontId="1" fillId="0" borderId="1" xfId="1" applyBorder="1" applyAlignment="1">
      <alignment vertical="center" wrapText="1"/>
    </xf>
    <xf numFmtId="0" fontId="6" fillId="0" borderId="1" xfId="0" applyFont="1" applyBorder="1" applyAlignment="1">
      <alignment horizontal="center" wrapText="1"/>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1" fillId="0" borderId="3" xfId="1" applyBorder="1" applyAlignment="1">
      <alignment vertical="center"/>
    </xf>
    <xf numFmtId="0" fontId="6" fillId="0" borderId="8" xfId="0" applyFont="1" applyBorder="1" applyAlignment="1">
      <alignment horizontal="center" vertical="center"/>
    </xf>
    <xf numFmtId="164" fontId="6" fillId="0" borderId="8" xfId="3" applyNumberFormat="1" applyFont="1" applyBorder="1" applyAlignment="1">
      <alignment horizontal="center" vertical="center"/>
    </xf>
    <xf numFmtId="0" fontId="1" fillId="0" borderId="8" xfId="1" applyBorder="1" applyAlignment="1">
      <alignment vertical="center"/>
    </xf>
    <xf numFmtId="0" fontId="1" fillId="0" borderId="3" xfId="1" applyBorder="1" applyAlignment="1">
      <alignment vertical="center" wrapText="1"/>
    </xf>
    <xf numFmtId="164"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1" xfId="3" applyNumberFormat="1" applyFont="1" applyFill="1" applyBorder="1" applyAlignment="1">
      <alignment horizontal="center" vertical="center"/>
    </xf>
    <xf numFmtId="164" fontId="6" fillId="0" borderId="8" xfId="0" applyNumberFormat="1" applyFont="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 fillId="0" borderId="8" xfId="1" applyBorder="1" applyAlignment="1">
      <alignment vertical="center" wrapText="1"/>
    </xf>
    <xf numFmtId="0" fontId="1" fillId="0" borderId="1" xfId="1" applyBorder="1" applyAlignment="1">
      <alignment wrapText="1"/>
    </xf>
    <xf numFmtId="0" fontId="1" fillId="0" borderId="1" xfId="1" applyFill="1" applyBorder="1" applyAlignment="1">
      <alignment vertical="center" wrapText="1"/>
    </xf>
    <xf numFmtId="0" fontId="8" fillId="4" borderId="0" xfId="0" applyFont="1" applyFill="1"/>
    <xf numFmtId="0" fontId="1" fillId="4" borderId="0" xfId="1" applyFill="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600075</xdr:colOff>
      <xdr:row>2</xdr:row>
      <xdr:rowOff>19050</xdr:rowOff>
    </xdr:from>
    <xdr:to>
      <xdr:col>18</xdr:col>
      <xdr:colOff>9525</xdr:colOff>
      <xdr:row>23</xdr:row>
      <xdr:rowOff>171450</xdr:rowOff>
    </xdr:to>
    <xdr:sp macro="" textlink="">
      <xdr:nvSpPr>
        <xdr:cNvPr id="2" name="TextBox 1">
          <a:extLst>
            <a:ext uri="{FF2B5EF4-FFF2-40B4-BE49-F238E27FC236}">
              <a16:creationId xmlns:a16="http://schemas.microsoft.com/office/drawing/2014/main" id="{262FE465-68A8-5ACC-50B7-798DA0E2DD5C}"/>
            </a:ext>
          </a:extLst>
        </xdr:cNvPr>
        <xdr:cNvSpPr txBox="1"/>
      </xdr:nvSpPr>
      <xdr:spPr>
        <a:xfrm>
          <a:off x="600075" y="400050"/>
          <a:ext cx="1038225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rgbClr val="FF0000"/>
              </a:solidFill>
              <a:effectLst/>
              <a:latin typeface="Calibri" panose="020F0502020204030204" pitchFamily="34" charset="0"/>
              <a:ea typeface="+mn-ea"/>
              <a:cs typeface="Calibri" panose="020F0502020204030204" pitchFamily="34" charset="0"/>
            </a:rPr>
            <a:t>This</a:t>
          </a:r>
          <a:r>
            <a:rPr lang="en-US" sz="1400" b="1" i="0" u="none" strike="noStrike" baseline="0">
              <a:solidFill>
                <a:srgbClr val="FF0000"/>
              </a:solidFill>
              <a:effectLst/>
              <a:latin typeface="Calibri" panose="020F0502020204030204" pitchFamily="34" charset="0"/>
              <a:ea typeface="+mn-ea"/>
              <a:cs typeface="Calibri" panose="020F0502020204030204" pitchFamily="34" charset="0"/>
            </a:rPr>
            <a:t> resource provides socioeconomic and health data relevant to the EPA Brownfields Grant applications for all six New England states and the U.S.</a:t>
          </a:r>
        </a:p>
        <a:p>
          <a:endParaRPr lang="en-US" sz="1400" b="1" i="0" u="none" strike="noStrike" baseline="0">
            <a:solidFill>
              <a:schemeClr val="dk1"/>
            </a:solidFill>
            <a:effectLst/>
            <a:latin typeface="Calibri" panose="020F0502020204030204" pitchFamily="34" charset="0"/>
            <a:ea typeface="+mn-ea"/>
            <a:cs typeface="Calibri" panose="020F0502020204030204" pitchFamily="34" charset="0"/>
          </a:endParaRPr>
        </a:p>
        <a:p>
          <a:r>
            <a:rPr lang="en-US" sz="1400" b="1" i="0" u="none" strike="noStrike" baseline="0">
              <a:solidFill>
                <a:schemeClr val="dk1"/>
              </a:solidFill>
              <a:effectLst/>
              <a:latin typeface="Calibri" panose="020F0502020204030204" pitchFamily="34" charset="0"/>
              <a:ea typeface="+mn-ea"/>
              <a:cs typeface="Calibri" panose="020F0502020204030204" pitchFamily="34" charset="0"/>
            </a:rPr>
            <a:t>The data consists of the statewide and national levels of relevant socioeconomic and health indicators for applicants to use to compare with similar data from their Target Area(s) within their grant narrative.</a:t>
          </a:r>
          <a:endParaRPr lang="en-US" sz="1400">
            <a:effectLst/>
            <a:latin typeface="Calibri" panose="020F0502020204030204" pitchFamily="34" charset="0"/>
            <a:cs typeface="Calibri" panose="020F0502020204030204" pitchFamily="34" charset="0"/>
          </a:endParaRPr>
        </a:p>
        <a:p>
          <a:endParaRPr lang="en-US" sz="1400" b="1" i="0" u="none" strike="noStrike">
            <a:solidFill>
              <a:schemeClr val="dk1"/>
            </a:solidFill>
            <a:effectLst/>
            <a:latin typeface="Calibri" panose="020F0502020204030204" pitchFamily="34" charset="0"/>
            <a:ea typeface="+mn-ea"/>
            <a:cs typeface="Calibri" panose="020F0502020204030204" pitchFamily="34" charset="0"/>
          </a:endParaRPr>
        </a:p>
        <a:p>
          <a:r>
            <a:rPr lang="en-US" sz="1400" b="0" i="0" u="none" strike="noStrike">
              <a:solidFill>
                <a:schemeClr val="dk1"/>
              </a:solidFill>
              <a:effectLst/>
              <a:latin typeface="Calibri" panose="020F0502020204030204" pitchFamily="34" charset="0"/>
              <a:ea typeface="+mn-ea"/>
              <a:cs typeface="Calibri" panose="020F0502020204030204" pitchFamily="34" charset="0"/>
            </a:rPr>
            <a:t>A link to the source for all data</a:t>
          </a:r>
          <a:r>
            <a:rPr lang="en-US" sz="1400" b="0" i="0" u="none" strike="noStrike" baseline="0">
              <a:solidFill>
                <a:schemeClr val="dk1"/>
              </a:solidFill>
              <a:effectLst/>
              <a:latin typeface="Calibri" panose="020F0502020204030204" pitchFamily="34" charset="0"/>
              <a:ea typeface="+mn-ea"/>
              <a:cs typeface="Calibri" panose="020F0502020204030204" pitchFamily="34" charset="0"/>
            </a:rPr>
            <a:t> values is provided to the right of each value, respectively.</a:t>
          </a:r>
        </a:p>
        <a:p>
          <a:endParaRPr lang="en-US" sz="1400" b="0" i="0" u="none" strike="noStrike" baseline="0">
            <a:solidFill>
              <a:schemeClr val="dk1"/>
            </a:solidFill>
            <a:effectLst/>
            <a:latin typeface="Calibri" panose="020F0502020204030204" pitchFamily="34" charset="0"/>
            <a:ea typeface="+mn-ea"/>
            <a:cs typeface="Calibri" panose="020F0502020204030204" pitchFamily="34" charset="0"/>
          </a:endParaRPr>
        </a:p>
        <a:p>
          <a:r>
            <a:rPr lang="en-US" sz="1400" b="0" i="0" u="none" strike="noStrike" baseline="0">
              <a:solidFill>
                <a:schemeClr val="dk1"/>
              </a:solidFill>
              <a:effectLst/>
              <a:latin typeface="Calibri" panose="020F0502020204030204" pitchFamily="34" charset="0"/>
              <a:ea typeface="+mn-ea"/>
              <a:cs typeface="Calibri" panose="020F0502020204030204" pitchFamily="34" charset="0"/>
            </a:rPr>
            <a:t>All data provided is from the most recent American Community Survey (ACS) 5-Year Estimates, which is Census Bureau Data aggregated from 2019-2023, unless otherwise specified by the variable in the "Indicator" column. More information pertaining to the ACS 5-Year Estimates can be found at the link below. </a:t>
          </a:r>
          <a:endParaRPr lang="en-US" sz="1400" b="0" i="0" u="none" strike="noStrike">
            <a:solidFill>
              <a:sysClr val="windowText" lastClr="000000"/>
            </a:solidFill>
            <a:effectLst/>
            <a:latin typeface="Calibri" panose="020F0502020204030204" pitchFamily="34" charset="0"/>
            <a:ea typeface="+mn-ea"/>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ensus.gov/data/developers/data-sets/acs-5year.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census.gov/table/ACSST5Y2023.S1701?q=connecticut" TargetMode="External"/><Relationship Id="rId13" Type="http://schemas.openxmlformats.org/officeDocument/2006/relationships/hyperlink" Target="https://data.census.gov/table/ACSST5Y2023.S2101?q=connecticut" TargetMode="External"/><Relationship Id="rId18" Type="http://schemas.openxmlformats.org/officeDocument/2006/relationships/hyperlink" Target="https://data.census.gov/table/ACSST5Y2023.S1301?q=connecticut" TargetMode="External"/><Relationship Id="rId3" Type="http://schemas.openxmlformats.org/officeDocument/2006/relationships/hyperlink" Target="https://data.census.gov/table/ACSST5Y2023.S2201?q=connecticut&amp;t=SNAP/Food+Stamps" TargetMode="External"/><Relationship Id="rId7" Type="http://schemas.openxmlformats.org/officeDocument/2006/relationships/hyperlink" Target="https://data.census.gov/table/ACSST5Y2023.S1501?q=connecticut" TargetMode="External"/><Relationship Id="rId12" Type="http://schemas.openxmlformats.org/officeDocument/2006/relationships/hyperlink" Target="https://data.census.gov/table/ACSST5Y2023.S1903?q=connecticut" TargetMode="External"/><Relationship Id="rId17" Type="http://schemas.openxmlformats.org/officeDocument/2006/relationships/hyperlink" Target="https://data.census.gov/table/ACSST5Y2023.S1301?q=connecticut" TargetMode="External"/><Relationship Id="rId2" Type="http://schemas.openxmlformats.org/officeDocument/2006/relationships/hyperlink" Target="https://www.americashealthrankings.org/explore/measures/COPD/CT" TargetMode="External"/><Relationship Id="rId16" Type="http://schemas.openxmlformats.org/officeDocument/2006/relationships/hyperlink" Target="https://data.ct.gov/stories/s/8duz-vsiz/" TargetMode="External"/><Relationship Id="rId20" Type="http://schemas.openxmlformats.org/officeDocument/2006/relationships/hyperlink" Target="https://statecancerprofiles.cancer.gov/quick-profiles/index.php?statename=connecticut" TargetMode="External"/><Relationship Id="rId1" Type="http://schemas.openxmlformats.org/officeDocument/2006/relationships/hyperlink" Target="https://portal.ct.gov/dph/-/media/departments-and-agencies/dph/dph/hems/asthma/xls/adult_current_prevalence.xlsx?rev=27468f6d45134bf785dfc29913a7eede&amp;hash=D4EBBA98B3AE409DF0A71948D207F23E" TargetMode="External"/><Relationship Id="rId6" Type="http://schemas.openxmlformats.org/officeDocument/2006/relationships/hyperlink" Target="https://data.census.gov/table/ACSST5Y2023.S1501?q=connecticut" TargetMode="External"/><Relationship Id="rId11" Type="http://schemas.openxmlformats.org/officeDocument/2006/relationships/hyperlink" Target="https://data.census.gov/table/ACSST5Y2023.S1810?q=connecticut" TargetMode="External"/><Relationship Id="rId5" Type="http://schemas.openxmlformats.org/officeDocument/2006/relationships/hyperlink" Target="https://data.census.gov/table/ACSDP5Y2023.DP05?q=connecticut" TargetMode="External"/><Relationship Id="rId15" Type="http://schemas.openxmlformats.org/officeDocument/2006/relationships/hyperlink" Target="https://data.census.gov/table/ACSST5Y2023.S2504?q=connecticut&amp;t=Housing" TargetMode="External"/><Relationship Id="rId10" Type="http://schemas.openxmlformats.org/officeDocument/2006/relationships/hyperlink" Target="https://data.census.gov/table/ACSST5Y2023.S1702?q=connecticut" TargetMode="External"/><Relationship Id="rId19" Type="http://schemas.openxmlformats.org/officeDocument/2006/relationships/hyperlink" Target="https://data.census.gov/table/ACSST5Y2023.S1301?q=connecticut" TargetMode="External"/><Relationship Id="rId4" Type="http://schemas.openxmlformats.org/officeDocument/2006/relationships/hyperlink" Target="https://data.census.gov/table/ACSDP5Y2023.DP05?q=connecticut" TargetMode="External"/><Relationship Id="rId9" Type="http://schemas.openxmlformats.org/officeDocument/2006/relationships/hyperlink" Target="https://data.census.gov/table/ACSST5Y2023.S1701?q=connecticut" TargetMode="External"/><Relationship Id="rId14" Type="http://schemas.openxmlformats.org/officeDocument/2006/relationships/hyperlink" Target="https://data.census.gov/table/ACSST5Y2023.S2301?q=connecticu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ata.census.gov/table/ACSST5Y2023.S1810?q=Maine" TargetMode="External"/><Relationship Id="rId13" Type="http://schemas.openxmlformats.org/officeDocument/2006/relationships/hyperlink" Target="https://data.census.gov/table/ACSST5Y2023.S1701?q=Maine" TargetMode="External"/><Relationship Id="rId18" Type="http://schemas.openxmlformats.org/officeDocument/2006/relationships/hyperlink" Target="https://data.census.gov/table/ACSST5Y2023.S1301?q=Maine" TargetMode="External"/><Relationship Id="rId3" Type="http://schemas.openxmlformats.org/officeDocument/2006/relationships/hyperlink" Target="https://data.census.gov/table/ACSDP5Y2023.DP05?q=Maine" TargetMode="External"/><Relationship Id="rId7" Type="http://schemas.openxmlformats.org/officeDocument/2006/relationships/hyperlink" Target="https://data.census.gov/table/ACSST5Y2023.S1702?q=Maine" TargetMode="External"/><Relationship Id="rId12" Type="http://schemas.openxmlformats.org/officeDocument/2006/relationships/hyperlink" Target="https://data.census.gov/table/ACSST5Y2023.S2301?q=Maine" TargetMode="External"/><Relationship Id="rId17" Type="http://schemas.openxmlformats.org/officeDocument/2006/relationships/hyperlink" Target="https://data.census.gov/table/ACSST5Y2023.S1301?q=Maine" TargetMode="External"/><Relationship Id="rId2" Type="http://schemas.openxmlformats.org/officeDocument/2006/relationships/hyperlink" Target="https://data.census.gov/table/ACSDP5Y2023.DP05?q=Maine" TargetMode="External"/><Relationship Id="rId16" Type="http://schemas.openxmlformats.org/officeDocument/2006/relationships/hyperlink" Target="https://data.census.gov/table/ACSST5Y2023.S1301?q=Maine" TargetMode="External"/><Relationship Id="rId20" Type="http://schemas.openxmlformats.org/officeDocument/2006/relationships/hyperlink" Target="https://data.mainepublichealth.gov/tracking/asthma" TargetMode="External"/><Relationship Id="rId1" Type="http://schemas.openxmlformats.org/officeDocument/2006/relationships/hyperlink" Target="https://www.americashealthrankings.org/explore/measures/COPD/ME" TargetMode="External"/><Relationship Id="rId6" Type="http://schemas.openxmlformats.org/officeDocument/2006/relationships/hyperlink" Target="https://data.census.gov/table/ACSST5Y2023.S1701?q=Maine" TargetMode="External"/><Relationship Id="rId11" Type="http://schemas.openxmlformats.org/officeDocument/2006/relationships/hyperlink" Target="https://data.census.gov/table/ACSST5Y2023.S2201?q=Maine" TargetMode="External"/><Relationship Id="rId5" Type="http://schemas.openxmlformats.org/officeDocument/2006/relationships/hyperlink" Target="https://data.census.gov/table/ACSST5Y2023.S1501?q=Maine" TargetMode="External"/><Relationship Id="rId15" Type="http://schemas.openxmlformats.org/officeDocument/2006/relationships/hyperlink" Target="https://data.mainepublichealth.gov/tracking/lead" TargetMode="External"/><Relationship Id="rId10" Type="http://schemas.openxmlformats.org/officeDocument/2006/relationships/hyperlink" Target="https://data.census.gov/table/ACSST5Y2023.S2101?q=Maine" TargetMode="External"/><Relationship Id="rId19" Type="http://schemas.openxmlformats.org/officeDocument/2006/relationships/hyperlink" Target="https://www.maine.gov/dhhs/mecdc/sites/maine.gov.dhhs.mecdc/files/Maine%202025%20Annual%20Cancer%20Snapshot%20Final%2008272025.pdf" TargetMode="External"/><Relationship Id="rId4" Type="http://schemas.openxmlformats.org/officeDocument/2006/relationships/hyperlink" Target="https://data.census.gov/table/ACSST5Y2023.S1501?q=Maine" TargetMode="External"/><Relationship Id="rId9" Type="http://schemas.openxmlformats.org/officeDocument/2006/relationships/hyperlink" Target="https://data.census.gov/table/ACSST5Y2023.S1903?q=Maine" TargetMode="External"/><Relationship Id="rId14" Type="http://schemas.openxmlformats.org/officeDocument/2006/relationships/hyperlink" Target="https://data.census.gov/table/ACSST5Y2023.S2504?q=Maine&amp;t=Housi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ta.census.gov/table/ACSST5Y2023.S1701?q=Massachusetts" TargetMode="External"/><Relationship Id="rId13" Type="http://schemas.openxmlformats.org/officeDocument/2006/relationships/hyperlink" Target="https://data.census.gov/table/ACSST5Y2023.S2201?q=Massachusetts" TargetMode="External"/><Relationship Id="rId18" Type="http://schemas.openxmlformats.org/officeDocument/2006/relationships/hyperlink" Target="https://www.mass.gov/doc/2023-annual-childhood-lead-poisoning-surveillance-report-0/download" TargetMode="External"/><Relationship Id="rId3" Type="http://schemas.openxmlformats.org/officeDocument/2006/relationships/hyperlink" Target="https://data.census.gov/table/ACSDP5Y2023.DP05?q=Massachusetts" TargetMode="External"/><Relationship Id="rId7" Type="http://schemas.openxmlformats.org/officeDocument/2006/relationships/hyperlink" Target="https://data.census.gov/table/ACSST5Y2023.S1701?q=Massachusetts" TargetMode="External"/><Relationship Id="rId12" Type="http://schemas.openxmlformats.org/officeDocument/2006/relationships/hyperlink" Target="https://data.census.gov/table/ACSST5Y2023.S2101?q=Massachusetts" TargetMode="External"/><Relationship Id="rId17" Type="http://schemas.openxmlformats.org/officeDocument/2006/relationships/hyperlink" Target="https://data.census.gov/table/ACSST5Y2023.S1301?q=Massachusetts" TargetMode="External"/><Relationship Id="rId2" Type="http://schemas.openxmlformats.org/officeDocument/2006/relationships/hyperlink" Target="https://data.census.gov/table/ACSST5Y2023.S2504?q=Massachusetts&amp;t=Housing" TargetMode="External"/><Relationship Id="rId16" Type="http://schemas.openxmlformats.org/officeDocument/2006/relationships/hyperlink" Target="https://data.census.gov/table/ACSST5Y2023.S1301?q=Massachusetts" TargetMode="External"/><Relationship Id="rId20" Type="http://schemas.openxmlformats.org/officeDocument/2006/relationships/hyperlink" Target="https://statecancerprofiles.cancer.gov/quick-profiles/index.php?tabSelected=2&amp;statename=massachusetts" TargetMode="External"/><Relationship Id="rId1" Type="http://schemas.openxmlformats.org/officeDocument/2006/relationships/hyperlink" Target="https://www.americashealthrankings.org/explore/measures/COPD/MA" TargetMode="External"/><Relationship Id="rId6" Type="http://schemas.openxmlformats.org/officeDocument/2006/relationships/hyperlink" Target="https://data.census.gov/table/ACSST5Y2023.S1501?q=Massachusetts" TargetMode="External"/><Relationship Id="rId11" Type="http://schemas.openxmlformats.org/officeDocument/2006/relationships/hyperlink" Target="https://data.census.gov/table/ACSST5Y2023.S1903?q=Massachusetts" TargetMode="External"/><Relationship Id="rId5" Type="http://schemas.openxmlformats.org/officeDocument/2006/relationships/hyperlink" Target="https://data.census.gov/table/ACSST5Y2023.S1501?q=Massachusetts" TargetMode="External"/><Relationship Id="rId15" Type="http://schemas.openxmlformats.org/officeDocument/2006/relationships/hyperlink" Target="https://data.census.gov/table/ACSST5Y2023.S1301?q=Massachusetts" TargetMode="External"/><Relationship Id="rId10" Type="http://schemas.openxmlformats.org/officeDocument/2006/relationships/hyperlink" Target="https://data.census.gov/table/ACSST5Y2023.S1810?q=Massachusetts" TargetMode="External"/><Relationship Id="rId19" Type="http://schemas.openxmlformats.org/officeDocument/2006/relationships/hyperlink" Target="https://www.lung.org/research/trends-in-lung-disease/asthma-trends-brief/data-tables/asthma-current-state" TargetMode="External"/><Relationship Id="rId4" Type="http://schemas.openxmlformats.org/officeDocument/2006/relationships/hyperlink" Target="https://data.census.gov/table/ACSDP5Y2023.DP05?q=Massachusetts" TargetMode="External"/><Relationship Id="rId9" Type="http://schemas.openxmlformats.org/officeDocument/2006/relationships/hyperlink" Target="https://data.census.gov/table/ACSST5Y2023.S1702?q=Massachusetts" TargetMode="External"/><Relationship Id="rId14" Type="http://schemas.openxmlformats.org/officeDocument/2006/relationships/hyperlink" Target="https://data.census.gov/table/ACSST5Y2023.S2301?q=Massachusett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ta.census.gov/table/ACSST5Y2023.S1702?q=new+hampshire" TargetMode="External"/><Relationship Id="rId13" Type="http://schemas.openxmlformats.org/officeDocument/2006/relationships/hyperlink" Target="https://data.census.gov/table/ACSST5Y2023.S2301?q=new+hampshire" TargetMode="External"/><Relationship Id="rId18" Type="http://schemas.openxmlformats.org/officeDocument/2006/relationships/hyperlink" Target="https://data.census.gov/table/ACSST5Y2023.S1301?q=new+hampshire" TargetMode="External"/><Relationship Id="rId3" Type="http://schemas.openxmlformats.org/officeDocument/2006/relationships/hyperlink" Target="https://data.census.gov/table/ACSDP5Y2023.DP05?q=new+hampshire" TargetMode="External"/><Relationship Id="rId7" Type="http://schemas.openxmlformats.org/officeDocument/2006/relationships/hyperlink" Target="https://data.census.gov/table/ACSST5Y2023.S1701?q=new+hampshire" TargetMode="External"/><Relationship Id="rId12" Type="http://schemas.openxmlformats.org/officeDocument/2006/relationships/hyperlink" Target="https://data.census.gov/table/ACSST5Y2023.S2201?q=new+hampshire" TargetMode="External"/><Relationship Id="rId17" Type="http://schemas.openxmlformats.org/officeDocument/2006/relationships/hyperlink" Target="https://data.census.gov/table/ACSST5Y2023.S1301?q=new+hampshire" TargetMode="External"/><Relationship Id="rId2" Type="http://schemas.openxmlformats.org/officeDocument/2006/relationships/hyperlink" Target="https://data.census.gov/table/ACSDP5Y2023.DP05?q=new+hampshire" TargetMode="External"/><Relationship Id="rId16" Type="http://schemas.openxmlformats.org/officeDocument/2006/relationships/hyperlink" Target="https://data.census.gov/table/ACSST5Y2023.S1301?q=new+hampshire" TargetMode="External"/><Relationship Id="rId20" Type="http://schemas.openxmlformats.org/officeDocument/2006/relationships/hyperlink" Target="https://wisdom.dhhs.nh.gov/wisdom/dashboard.html?topic=cancer&amp;subtopic=all-cancers&amp;indicator=cancer-incidence-(all-cancers)" TargetMode="External"/><Relationship Id="rId1" Type="http://schemas.openxmlformats.org/officeDocument/2006/relationships/hyperlink" Target="https://www.americashealthrankings.org/explore/measures/COPD/NH" TargetMode="External"/><Relationship Id="rId6" Type="http://schemas.openxmlformats.org/officeDocument/2006/relationships/hyperlink" Target="https://data.census.gov/table/ACSST5Y2023.S1701?q=new+hampshire" TargetMode="External"/><Relationship Id="rId11" Type="http://schemas.openxmlformats.org/officeDocument/2006/relationships/hyperlink" Target="https://data.census.gov/table/ACSST5Y2023.S2101?q=new+hampshire" TargetMode="External"/><Relationship Id="rId5" Type="http://schemas.openxmlformats.org/officeDocument/2006/relationships/hyperlink" Target="https://data.census.gov/table/ACSST5Y2023.S1501?q=new+hampshire" TargetMode="External"/><Relationship Id="rId15" Type="http://schemas.openxmlformats.org/officeDocument/2006/relationships/hyperlink" Target="https://wisdom.dhhs.nh.gov/wisdom/dashboard.html?topic=childhood-lead-poisoning&amp;subtopic=lead-exposure-testing&amp;indicator=childhood-elevated-blood-lead-levels-(ebll)-and-testing&amp;subind=blood-lead-levels:-children-with-elevated-test-results" TargetMode="External"/><Relationship Id="rId10" Type="http://schemas.openxmlformats.org/officeDocument/2006/relationships/hyperlink" Target="https://data.census.gov/table/ACSST5Y2023.S1903?q=new+hampshire" TargetMode="External"/><Relationship Id="rId19" Type="http://schemas.openxmlformats.org/officeDocument/2006/relationships/hyperlink" Target="https://www.lung.org/research/trends-in-lung-disease/asthma-trends-brief/data-tables/asthma-current-state" TargetMode="External"/><Relationship Id="rId4" Type="http://schemas.openxmlformats.org/officeDocument/2006/relationships/hyperlink" Target="https://data.census.gov/table/ACSST5Y2023.S1501?q=new+hampshire" TargetMode="External"/><Relationship Id="rId9" Type="http://schemas.openxmlformats.org/officeDocument/2006/relationships/hyperlink" Target="https://data.census.gov/table/ACSST5Y2023.S1810?q=new+hampshire" TargetMode="External"/><Relationship Id="rId14" Type="http://schemas.openxmlformats.org/officeDocument/2006/relationships/hyperlink" Target="https://data.census.gov/table/ACSST5Y2023.S2504?q=new+hampshire&amp;t=Hous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ata.census.gov/table/ACSST5Y2023.S1701?q=Rhode+Island" TargetMode="External"/><Relationship Id="rId13" Type="http://schemas.openxmlformats.org/officeDocument/2006/relationships/hyperlink" Target="https://data.census.gov/table/ACSST5Y2023.S2201?q=Rhode+Island" TargetMode="External"/><Relationship Id="rId18" Type="http://schemas.openxmlformats.org/officeDocument/2006/relationships/hyperlink" Target="https://health.ri.gov/data/childhood-lead-poisoning-data" TargetMode="External"/><Relationship Id="rId3" Type="http://schemas.openxmlformats.org/officeDocument/2006/relationships/hyperlink" Target="https://data.census.gov/table/ACSDP5Y2023.DP05?q=Rhode+Island" TargetMode="External"/><Relationship Id="rId7" Type="http://schemas.openxmlformats.org/officeDocument/2006/relationships/hyperlink" Target="https://data.census.gov/table/ACSST5Y2023.S1701?q=Rhode+Island" TargetMode="External"/><Relationship Id="rId12" Type="http://schemas.openxmlformats.org/officeDocument/2006/relationships/hyperlink" Target="https://data.census.gov/table/ACSST5Y2023.S2101?q=Rhode+Island" TargetMode="External"/><Relationship Id="rId17" Type="http://schemas.openxmlformats.org/officeDocument/2006/relationships/hyperlink" Target="https://data.census.gov/table/ACSST5Y2023.S1301?q=Rhode+Island" TargetMode="External"/><Relationship Id="rId2" Type="http://schemas.openxmlformats.org/officeDocument/2006/relationships/hyperlink" Target="https://data.census.gov/table/ACSST5Y2023.S2504?q=Rhode+Island&amp;t=Housing" TargetMode="External"/><Relationship Id="rId16" Type="http://schemas.openxmlformats.org/officeDocument/2006/relationships/hyperlink" Target="https://data.census.gov/table/ACSST5Y2023.S1301?q=Rhode+Island" TargetMode="External"/><Relationship Id="rId20" Type="http://schemas.openxmlformats.org/officeDocument/2006/relationships/hyperlink" Target="https://health.ri.gov/data/asthma-data" TargetMode="External"/><Relationship Id="rId1" Type="http://schemas.openxmlformats.org/officeDocument/2006/relationships/hyperlink" Target="https://www.americashealthrankings.org/explore/measures/COPD/RI" TargetMode="External"/><Relationship Id="rId6" Type="http://schemas.openxmlformats.org/officeDocument/2006/relationships/hyperlink" Target="https://data.census.gov/table/ACSST5Y2023.S1501?q=Rhode+Island" TargetMode="External"/><Relationship Id="rId11" Type="http://schemas.openxmlformats.org/officeDocument/2006/relationships/hyperlink" Target="https://data.census.gov/table/ACSST5Y2023.S1903?q=Rhode+Island" TargetMode="External"/><Relationship Id="rId5" Type="http://schemas.openxmlformats.org/officeDocument/2006/relationships/hyperlink" Target="https://data.census.gov/table/ACSST5Y2023.S1501?q=Rhode+Island" TargetMode="External"/><Relationship Id="rId15" Type="http://schemas.openxmlformats.org/officeDocument/2006/relationships/hyperlink" Target="https://data.census.gov/table/ACSST5Y2023.S1301?q=Rhode+Island" TargetMode="External"/><Relationship Id="rId10" Type="http://schemas.openxmlformats.org/officeDocument/2006/relationships/hyperlink" Target="https://data.census.gov/table/ACSST5Y2023.S1810?q=Rhode+Island" TargetMode="External"/><Relationship Id="rId19" Type="http://schemas.openxmlformats.org/officeDocument/2006/relationships/hyperlink" Target="https://statecancerprofiles.cancer.gov/quick-profiles/index.php?tabSelected=2&amp;statename=rhodeisland" TargetMode="External"/><Relationship Id="rId4" Type="http://schemas.openxmlformats.org/officeDocument/2006/relationships/hyperlink" Target="https://data.census.gov/table/ACSDP5Y2023.DP05?q=Rhode+Island" TargetMode="External"/><Relationship Id="rId9" Type="http://schemas.openxmlformats.org/officeDocument/2006/relationships/hyperlink" Target="https://data.census.gov/table/ACSST5Y2023.S1702?q=Rhode+Island" TargetMode="External"/><Relationship Id="rId14" Type="http://schemas.openxmlformats.org/officeDocument/2006/relationships/hyperlink" Target="https://data.census.gov/table/ACSST5Y2023.S2301?q=Rhode+Islan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ata.census.gov/table/ACSST5Y2023.S1702?q=Vermont" TargetMode="External"/><Relationship Id="rId13" Type="http://schemas.openxmlformats.org/officeDocument/2006/relationships/hyperlink" Target="https://data.census.gov/table/ACSST5Y2023.S2301?q=Vermont" TargetMode="External"/><Relationship Id="rId18" Type="http://schemas.openxmlformats.org/officeDocument/2006/relationships/hyperlink" Target="https://data.census.gov/table/ACSST5Y2023.S1301?q=Vermont" TargetMode="External"/><Relationship Id="rId3" Type="http://schemas.openxmlformats.org/officeDocument/2006/relationships/hyperlink" Target="https://data.census.gov/table/ACSDP5Y2023.DP05?q=Vermont" TargetMode="External"/><Relationship Id="rId7" Type="http://schemas.openxmlformats.org/officeDocument/2006/relationships/hyperlink" Target="https://data.census.gov/table/ACSST5Y2023.S1701?q=Vermont" TargetMode="External"/><Relationship Id="rId12" Type="http://schemas.openxmlformats.org/officeDocument/2006/relationships/hyperlink" Target="https://data.census.gov/table/ACSST5Y2023.S2201?q=Vermont" TargetMode="External"/><Relationship Id="rId17" Type="http://schemas.openxmlformats.org/officeDocument/2006/relationships/hyperlink" Target="https://data.census.gov/table/ACSST5Y2023.S1301?q=Vermont" TargetMode="External"/><Relationship Id="rId2" Type="http://schemas.openxmlformats.org/officeDocument/2006/relationships/hyperlink" Target="https://data.census.gov/table/ACSDP5Y2023.DP05?q=Vermont" TargetMode="External"/><Relationship Id="rId16" Type="http://schemas.openxmlformats.org/officeDocument/2006/relationships/hyperlink" Target="https://data.census.gov/table/ACSST5Y2023.S1301?q=Vermont" TargetMode="External"/><Relationship Id="rId20" Type="http://schemas.openxmlformats.org/officeDocument/2006/relationships/hyperlink" Target="https://www.lung.org/research/trends-in-lung-disease/asthma-trends-brief/data-tables/asthma-current-state" TargetMode="External"/><Relationship Id="rId1" Type="http://schemas.openxmlformats.org/officeDocument/2006/relationships/hyperlink" Target="https://www.americashealthrankings.org/explore/measures/COPD/VT" TargetMode="External"/><Relationship Id="rId6" Type="http://schemas.openxmlformats.org/officeDocument/2006/relationships/hyperlink" Target="https://data.census.gov/table/ACSST5Y2023.S1701?q=Vermont" TargetMode="External"/><Relationship Id="rId11" Type="http://schemas.openxmlformats.org/officeDocument/2006/relationships/hyperlink" Target="https://data.census.gov/table/ACSST5Y2023.S2101?q=Vermont" TargetMode="External"/><Relationship Id="rId5" Type="http://schemas.openxmlformats.org/officeDocument/2006/relationships/hyperlink" Target="https://data.census.gov/table/ACSST5Y2023.S1501?q=Vermont" TargetMode="External"/><Relationship Id="rId15" Type="http://schemas.openxmlformats.org/officeDocument/2006/relationships/hyperlink" Target="https://www.healthvermont.gov/environment/tracking/childhood-lead-poisoning" TargetMode="External"/><Relationship Id="rId10" Type="http://schemas.openxmlformats.org/officeDocument/2006/relationships/hyperlink" Target="https://data.census.gov/table/ACSST5Y2023.S1903?q=Vermont" TargetMode="External"/><Relationship Id="rId19" Type="http://schemas.openxmlformats.org/officeDocument/2006/relationships/hyperlink" Target="https://statecancerprofiles.cancer.gov/quick-profiles/index.php?tabSelected=2&amp;statename=vermont" TargetMode="External"/><Relationship Id="rId4" Type="http://schemas.openxmlformats.org/officeDocument/2006/relationships/hyperlink" Target="https://data.census.gov/table/ACSST5Y2023.S1501?q=Vermont" TargetMode="External"/><Relationship Id="rId9" Type="http://schemas.openxmlformats.org/officeDocument/2006/relationships/hyperlink" Target="https://data.census.gov/table/ACSST5Y2023.S1810?q=Vermont" TargetMode="External"/><Relationship Id="rId14" Type="http://schemas.openxmlformats.org/officeDocument/2006/relationships/hyperlink" Target="https://data.census.gov/table/ACSST5Y2023.S2504?q=Vermont&amp;t=Housin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ata.census.gov/table/ACSST5Y2023.S1301?q=United+States&amp;t=Fertility" TargetMode="External"/><Relationship Id="rId13" Type="http://schemas.openxmlformats.org/officeDocument/2006/relationships/hyperlink" Target="https://data.census.gov/table/ACSST5Y2023.S1701?q=United+States&amp;t=Income+and+Poverty" TargetMode="External"/><Relationship Id="rId18" Type="http://schemas.openxmlformats.org/officeDocument/2006/relationships/hyperlink" Target="https://experience.arcgis.com/experience/22c7182a162d45788dd52a2362f8ed65" TargetMode="External"/><Relationship Id="rId3" Type="http://schemas.openxmlformats.org/officeDocument/2006/relationships/hyperlink" Target="https://data.census.gov/table/ACSDP5Y2023.DP05?q=United+States" TargetMode="External"/><Relationship Id="rId21" Type="http://schemas.openxmlformats.org/officeDocument/2006/relationships/hyperlink" Target="https://experience.arcgis.com/experience/22c7182a162d45788dd52a2362f8ed65" TargetMode="External"/><Relationship Id="rId7" Type="http://schemas.openxmlformats.org/officeDocument/2006/relationships/hyperlink" Target="https://data.census.gov/table/ACSST5Y2023.S1301?q=United+States&amp;t=Fertility" TargetMode="External"/><Relationship Id="rId12" Type="http://schemas.openxmlformats.org/officeDocument/2006/relationships/hyperlink" Target="https://data.census.gov/table/ACSST5Y2023.S1701?q=United+States&amp;t=Income+and+Poverty" TargetMode="External"/><Relationship Id="rId17" Type="http://schemas.openxmlformats.org/officeDocument/2006/relationships/hyperlink" Target="https://experience.arcgis.com/experience/22c7182a162d45788dd52a2362f8ed65" TargetMode="External"/><Relationship Id="rId25" Type="http://schemas.openxmlformats.org/officeDocument/2006/relationships/hyperlink" Target="https://statecancerprofiles.cancer.gov/quick-profiles/index.php?tabSelected=2&amp;statename=unitedstates" TargetMode="External"/><Relationship Id="rId2" Type="http://schemas.openxmlformats.org/officeDocument/2006/relationships/hyperlink" Target="https://data.census.gov/table/ACSDP5Y2023.DP05?q=United+States" TargetMode="External"/><Relationship Id="rId16" Type="http://schemas.openxmlformats.org/officeDocument/2006/relationships/hyperlink" Target="https://data.census.gov/table/ACSST5Y2023.S2201?q=United+States&amp;t=SNAP/Food+Stamps" TargetMode="External"/><Relationship Id="rId20" Type="http://schemas.openxmlformats.org/officeDocument/2006/relationships/hyperlink" Target="https://experience.arcgis.com/experience/22c7182a162d45788dd52a2362f8ed65" TargetMode="External"/><Relationship Id="rId1" Type="http://schemas.openxmlformats.org/officeDocument/2006/relationships/hyperlink" Target="https://data.census.gov/table/ACSST5Y2023.S2504?q=United+States&amp;t=Housing" TargetMode="External"/><Relationship Id="rId6" Type="http://schemas.openxmlformats.org/officeDocument/2006/relationships/hyperlink" Target="https://data.census.gov/table/ACSST5Y2023.S1301?q=United+States&amp;t=Fertility" TargetMode="External"/><Relationship Id="rId11" Type="http://schemas.openxmlformats.org/officeDocument/2006/relationships/hyperlink" Target="https://data.census.gov/table/ACSST5Y2023.S1903?q=United+States&amp;t=Income+and+Poverty" TargetMode="External"/><Relationship Id="rId24" Type="http://schemas.openxmlformats.org/officeDocument/2006/relationships/hyperlink" Target="https://experience.arcgis.com/experience/22c7182a162d45788dd52a2362f8ed65" TargetMode="External"/><Relationship Id="rId5" Type="http://schemas.openxmlformats.org/officeDocument/2006/relationships/hyperlink" Target="https://data.census.gov/table/ACSST5Y2023.S1810?q=United+States&amp;t=Disability" TargetMode="External"/><Relationship Id="rId15" Type="http://schemas.openxmlformats.org/officeDocument/2006/relationships/hyperlink" Target="https://data.census.gov/table/ACSST5Y2023.S2301?q=United+States&amp;t=Employment" TargetMode="External"/><Relationship Id="rId23" Type="http://schemas.openxmlformats.org/officeDocument/2006/relationships/hyperlink" Target="https://experience.arcgis.com/experience/22c7182a162d45788dd52a2362f8ed65" TargetMode="External"/><Relationship Id="rId10" Type="http://schemas.openxmlformats.org/officeDocument/2006/relationships/hyperlink" Target="https://data.census.gov/table/ACSST5Y2023.S1501?q=United+States&amp;t=Educational+Attainment" TargetMode="External"/><Relationship Id="rId19" Type="http://schemas.openxmlformats.org/officeDocument/2006/relationships/hyperlink" Target="https://experience.arcgis.com/experience/22c7182a162d45788dd52a2362f8ed65" TargetMode="External"/><Relationship Id="rId4" Type="http://schemas.openxmlformats.org/officeDocument/2006/relationships/hyperlink" Target="https://data.census.gov/table/ACSST5Y2023.S2101?q=United+States&amp;t=Veterans" TargetMode="External"/><Relationship Id="rId9" Type="http://schemas.openxmlformats.org/officeDocument/2006/relationships/hyperlink" Target="https://data.census.gov/table/ACSST5Y2023.S1501?q=United+States&amp;t=Educational+Attainment" TargetMode="External"/><Relationship Id="rId14" Type="http://schemas.openxmlformats.org/officeDocument/2006/relationships/hyperlink" Target="https://data.census.gov/table/ACSST5Y2023.S1702?q=United+States&amp;t=Income+and+Poverty" TargetMode="External"/><Relationship Id="rId22" Type="http://schemas.openxmlformats.org/officeDocument/2006/relationships/hyperlink" Target="https://experience.arcgis.com/experience/22c7182a162d45788dd52a2362f8ed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9E24-2702-4086-923B-C378719E31EF}">
  <dimension ref="B26:I27"/>
  <sheetViews>
    <sheetView tabSelected="1" workbookViewId="0">
      <selection activeCell="C27" sqref="C27"/>
    </sheetView>
  </sheetViews>
  <sheetFormatPr defaultRowHeight="15" x14ac:dyDescent="0.25"/>
  <cols>
    <col min="1" max="1" width="9.140625" style="1"/>
    <col min="2" max="2" width="20.5703125" style="1" customWidth="1"/>
    <col min="3" max="16384" width="9.140625" style="1"/>
  </cols>
  <sheetData>
    <row r="26" spans="2:9" ht="15.75" x14ac:dyDescent="0.25">
      <c r="B26" s="38" t="s">
        <v>0</v>
      </c>
      <c r="C26" s="39" t="s">
        <v>1</v>
      </c>
      <c r="D26" s="39"/>
      <c r="E26" s="39"/>
      <c r="F26" s="39"/>
      <c r="G26" s="39"/>
      <c r="H26" s="39"/>
      <c r="I26" s="39"/>
    </row>
    <row r="27" spans="2:9" ht="18.75" x14ac:dyDescent="0.3">
      <c r="B27" s="11"/>
      <c r="C27" s="12"/>
    </row>
  </sheetData>
  <mergeCells count="1">
    <mergeCell ref="C26:I26"/>
  </mergeCells>
  <hyperlinks>
    <hyperlink ref="C26" r:id="rId1" xr:uid="{340A0E34-ABF4-4A2C-A72E-7340BA2E755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7B2C-8564-45C2-8ADF-FF6F986EBCE6}">
  <dimension ref="A1:E23"/>
  <sheetViews>
    <sheetView workbookViewId="0">
      <selection activeCell="B7" sqref="B7"/>
    </sheetView>
  </sheetViews>
  <sheetFormatPr defaultRowHeight="15.75" x14ac:dyDescent="0.25"/>
  <cols>
    <col min="1" max="1" width="46.28515625" style="5" bestFit="1" customWidth="1"/>
    <col min="2" max="2" width="12.7109375" style="2" bestFit="1" customWidth="1"/>
    <col min="3" max="3" width="80.7109375" style="6" bestFit="1" customWidth="1"/>
    <col min="4" max="4" width="12.28515625" style="5" bestFit="1" customWidth="1"/>
    <col min="5" max="5" width="36.5703125" style="5" bestFit="1" customWidth="1"/>
    <col min="6" max="8" width="12.28515625" style="5" bestFit="1" customWidth="1"/>
    <col min="9" max="16384" width="9.140625" style="5"/>
  </cols>
  <sheetData>
    <row r="1" spans="1:4" ht="30" customHeight="1" thickBot="1" x14ac:dyDescent="0.3">
      <c r="A1" s="33" t="s">
        <v>2</v>
      </c>
      <c r="B1" s="33" t="s">
        <v>3</v>
      </c>
      <c r="C1" s="33" t="s">
        <v>4</v>
      </c>
    </row>
    <row r="2" spans="1:4" ht="26.25" customHeight="1" thickBot="1" x14ac:dyDescent="0.3">
      <c r="A2" s="43" t="s">
        <v>5</v>
      </c>
      <c r="B2" s="44"/>
      <c r="C2" s="45"/>
    </row>
    <row r="3" spans="1:4" x14ac:dyDescent="0.25">
      <c r="A3" s="21" t="s">
        <v>6</v>
      </c>
      <c r="B3" s="22">
        <v>0.18099999999999999</v>
      </c>
      <c r="C3" s="23" t="s">
        <v>7</v>
      </c>
    </row>
    <row r="4" spans="1:4" x14ac:dyDescent="0.25">
      <c r="A4" s="16" t="s">
        <v>8</v>
      </c>
      <c r="B4" s="14">
        <v>0.05</v>
      </c>
      <c r="C4" s="15" t="s">
        <v>7</v>
      </c>
    </row>
    <row r="5" spans="1:4" x14ac:dyDescent="0.25">
      <c r="A5" s="13" t="s">
        <v>9</v>
      </c>
      <c r="B5" s="14">
        <v>4.9000000000000002E-2</v>
      </c>
      <c r="C5" s="15" t="s">
        <v>10</v>
      </c>
    </row>
    <row r="6" spans="1:4" x14ac:dyDescent="0.25">
      <c r="A6" s="13" t="s">
        <v>11</v>
      </c>
      <c r="B6" s="14">
        <v>0.121</v>
      </c>
      <c r="C6" s="15" t="s">
        <v>12</v>
      </c>
    </row>
    <row r="7" spans="1:4" x14ac:dyDescent="0.25">
      <c r="A7" s="16" t="s">
        <v>13</v>
      </c>
      <c r="B7" s="14">
        <v>0.41899999999999998</v>
      </c>
      <c r="C7" s="15" t="s">
        <v>14</v>
      </c>
    </row>
    <row r="8" spans="1:4" x14ac:dyDescent="0.25">
      <c r="A8" s="16" t="s">
        <v>15</v>
      </c>
      <c r="B8" s="14">
        <f>(30833+101530+118019)/(331497+2532853)</f>
        <v>8.7413200202489216E-2</v>
      </c>
      <c r="C8" s="15" t="s">
        <v>14</v>
      </c>
    </row>
    <row r="9" spans="1:4" x14ac:dyDescent="0.25">
      <c r="A9" s="13" t="s">
        <v>16</v>
      </c>
      <c r="B9" s="14">
        <v>0.1</v>
      </c>
      <c r="C9" s="15" t="s">
        <v>17</v>
      </c>
    </row>
    <row r="10" spans="1:4" x14ac:dyDescent="0.25">
      <c r="A10" s="13" t="s">
        <v>18</v>
      </c>
      <c r="B10" s="14">
        <v>0.1</v>
      </c>
      <c r="C10" s="15" t="s">
        <v>17</v>
      </c>
    </row>
    <row r="11" spans="1:4" x14ac:dyDescent="0.25">
      <c r="A11" s="13" t="s">
        <v>19</v>
      </c>
      <c r="B11" s="14">
        <v>6.8000000000000005E-2</v>
      </c>
      <c r="C11" s="15" t="s">
        <v>20</v>
      </c>
    </row>
    <row r="12" spans="1:4" x14ac:dyDescent="0.25">
      <c r="A12" s="13" t="s">
        <v>21</v>
      </c>
      <c r="B12" s="17">
        <v>93760</v>
      </c>
      <c r="C12" s="15" t="s">
        <v>22</v>
      </c>
    </row>
    <row r="13" spans="1:4" x14ac:dyDescent="0.25">
      <c r="A13" s="13" t="s">
        <v>23</v>
      </c>
      <c r="B13" s="14">
        <v>5.6000000000000001E-2</v>
      </c>
      <c r="C13" s="15" t="s">
        <v>24</v>
      </c>
    </row>
    <row r="14" spans="1:4" x14ac:dyDescent="0.25">
      <c r="A14" s="13" t="s">
        <v>25</v>
      </c>
      <c r="B14" s="14">
        <v>0.11700000000000001</v>
      </c>
      <c r="C14" s="15" t="s">
        <v>26</v>
      </c>
    </row>
    <row r="15" spans="1:4" ht="15.75" customHeight="1" thickBot="1" x14ac:dyDescent="0.3">
      <c r="A15" s="24" t="s">
        <v>27</v>
      </c>
      <c r="B15" s="25">
        <f>0.194+0.209+0.27</f>
        <v>0.67300000000000004</v>
      </c>
      <c r="C15" s="26" t="s">
        <v>28</v>
      </c>
      <c r="D15" s="5" t="s">
        <v>29</v>
      </c>
    </row>
    <row r="16" spans="1:4" ht="26.25" customHeight="1" thickBot="1" x14ac:dyDescent="0.3">
      <c r="A16" s="40" t="s">
        <v>30</v>
      </c>
      <c r="B16" s="41"/>
      <c r="C16" s="42"/>
    </row>
    <row r="17" spans="1:5" ht="45" x14ac:dyDescent="0.25">
      <c r="A17" s="21" t="s">
        <v>31</v>
      </c>
      <c r="B17" s="22">
        <v>0.108</v>
      </c>
      <c r="C17" s="27" t="s">
        <v>32</v>
      </c>
    </row>
    <row r="18" spans="1:5" ht="31.5" x14ac:dyDescent="0.25">
      <c r="A18" s="16" t="s">
        <v>33</v>
      </c>
      <c r="B18" s="13">
        <v>448.9</v>
      </c>
      <c r="C18" s="19" t="s">
        <v>34</v>
      </c>
      <c r="E18" s="6"/>
    </row>
    <row r="19" spans="1:5" ht="31.5" x14ac:dyDescent="0.25">
      <c r="A19" s="16" t="s">
        <v>35</v>
      </c>
      <c r="B19" s="14">
        <v>1.67E-2</v>
      </c>
      <c r="C19" s="15" t="s">
        <v>36</v>
      </c>
    </row>
    <row r="20" spans="1:5" ht="31.5" x14ac:dyDescent="0.25">
      <c r="A20" s="20" t="s">
        <v>37</v>
      </c>
      <c r="B20" s="14">
        <v>4.9000000000000002E-2</v>
      </c>
      <c r="C20" s="19" t="s">
        <v>38</v>
      </c>
    </row>
    <row r="21" spans="1:5" x14ac:dyDescent="0.25">
      <c r="A21" s="13" t="s">
        <v>39</v>
      </c>
      <c r="B21" s="18">
        <f>814937/3598348</f>
        <v>0.2264753158949607</v>
      </c>
      <c r="C21" s="15" t="s">
        <v>40</v>
      </c>
    </row>
    <row r="22" spans="1:5" x14ac:dyDescent="0.25">
      <c r="A22" s="13" t="s">
        <v>41</v>
      </c>
      <c r="B22" s="18">
        <f>36544/814937</f>
        <v>4.4842730174234326E-2</v>
      </c>
      <c r="C22" s="15" t="s">
        <v>40</v>
      </c>
    </row>
    <row r="23" spans="1:5" ht="31.5" x14ac:dyDescent="0.25">
      <c r="A23" s="16" t="s">
        <v>42</v>
      </c>
      <c r="B23" s="13">
        <v>45</v>
      </c>
      <c r="C23" s="15" t="s">
        <v>40</v>
      </c>
    </row>
  </sheetData>
  <mergeCells count="2">
    <mergeCell ref="A16:C16"/>
    <mergeCell ref="A2:C2"/>
  </mergeCells>
  <hyperlinks>
    <hyperlink ref="C17" r:id="rId1" xr:uid="{F859B2CD-1260-47EF-AD47-265C74BCB033}"/>
    <hyperlink ref="C20" r:id="rId2" location="measure-trend-summary" xr:uid="{FA9CFE53-8B65-4A09-AFF9-4A25159CCEC4}"/>
    <hyperlink ref="C14" r:id="rId3" xr:uid="{04C2F509-5CBC-4472-9545-D0BBADF9D608}"/>
    <hyperlink ref="C3" r:id="rId4" xr:uid="{3859576F-2FC3-4A5D-88C2-207868407160}"/>
    <hyperlink ref="C4" r:id="rId5" xr:uid="{EFAFE6BA-8599-44F0-A667-02B5D849230D}"/>
    <hyperlink ref="C7" r:id="rId6" xr:uid="{9EDC9522-D855-430F-9469-FB4B00481309}"/>
    <hyperlink ref="C8" r:id="rId7" xr:uid="{DB206667-26FF-4BAF-AFD2-1AFA9D9FA959}"/>
    <hyperlink ref="C9" r:id="rId8" xr:uid="{4E514523-C6A5-47CD-A80C-471A712580AE}"/>
    <hyperlink ref="C10" r:id="rId9" xr:uid="{F4BE623C-F20A-4526-A4C8-3FF7C8423F2F}"/>
    <hyperlink ref="C11" r:id="rId10" xr:uid="{39C1AB9D-4A59-4A4F-B5EA-1DE8334B7C88}"/>
    <hyperlink ref="C6" r:id="rId11" xr:uid="{228C6500-E582-48BB-B2E4-74402F8802A8}"/>
    <hyperlink ref="C12" r:id="rId12" xr:uid="{6C35FF06-EE49-4F40-B681-8578E02B3F9B}"/>
    <hyperlink ref="C5" r:id="rId13" xr:uid="{795B088F-5159-45EB-A2E4-8E1D93726638}"/>
    <hyperlink ref="C13" r:id="rId14" xr:uid="{F1659243-8E5E-4B9F-ADB0-5CAC72A572DB}"/>
    <hyperlink ref="C15" r:id="rId15" xr:uid="{694CD1B4-A6CC-4053-BB35-E1AF63EA3BFB}"/>
    <hyperlink ref="C19" r:id="rId16" location="town-data-table-by-blood-lead-level " xr:uid="{5C9E55D9-1092-41FC-9FF5-479503C2C0F5}"/>
    <hyperlink ref="C21" r:id="rId17" xr:uid="{AED276D6-9E31-4372-BD00-005F7B42D44F}"/>
    <hyperlink ref="C22" r:id="rId18" xr:uid="{1C985883-3EBA-4E62-83F0-5228465BB82F}"/>
    <hyperlink ref="C23" r:id="rId19" xr:uid="{112D841C-0380-4B4D-8A36-5E9A56500EA9}"/>
    <hyperlink ref="C18" r:id="rId20" xr:uid="{FA50ECED-1E41-4BD4-A5C9-F185B40E86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986A-7FD1-4048-8197-85107D6399C2}">
  <dimension ref="A1:H23"/>
  <sheetViews>
    <sheetView workbookViewId="0">
      <selection activeCell="D26" sqref="D26"/>
    </sheetView>
  </sheetViews>
  <sheetFormatPr defaultRowHeight="15.75" x14ac:dyDescent="0.25"/>
  <cols>
    <col min="1" max="1" width="46.28515625" style="6" bestFit="1" customWidth="1"/>
    <col min="2" max="2" width="12.7109375" style="3" bestFit="1" customWidth="1"/>
    <col min="3" max="3" width="65.140625" style="6" bestFit="1" customWidth="1"/>
    <col min="4" max="8" width="26.42578125" style="6" customWidth="1"/>
    <col min="9" max="16384" width="9.140625" style="5"/>
  </cols>
  <sheetData>
    <row r="1" spans="1:4" ht="30" customHeight="1" thickBot="1" x14ac:dyDescent="0.3">
      <c r="A1" s="33" t="s">
        <v>2</v>
      </c>
      <c r="B1" s="33" t="s">
        <v>3</v>
      </c>
      <c r="C1" s="33" t="s">
        <v>4</v>
      </c>
    </row>
    <row r="2" spans="1:4" ht="26.25" customHeight="1" thickBot="1" x14ac:dyDescent="0.3">
      <c r="A2" s="43" t="s">
        <v>5</v>
      </c>
      <c r="B2" s="44"/>
      <c r="C2" s="45"/>
      <c r="D2" s="5"/>
    </row>
    <row r="3" spans="1:4" x14ac:dyDescent="0.25">
      <c r="A3" s="21" t="s">
        <v>6</v>
      </c>
      <c r="B3" s="22">
        <v>0.219</v>
      </c>
      <c r="C3" s="23" t="s">
        <v>43</v>
      </c>
      <c r="D3" s="5"/>
    </row>
    <row r="4" spans="1:4" x14ac:dyDescent="0.25">
      <c r="A4" s="16" t="s">
        <v>8</v>
      </c>
      <c r="B4" s="14">
        <v>4.5999999999999999E-2</v>
      </c>
      <c r="C4" s="15" t="s">
        <v>44</v>
      </c>
      <c r="D4" s="5"/>
    </row>
    <row r="5" spans="1:4" x14ac:dyDescent="0.25">
      <c r="A5" s="13" t="s">
        <v>9</v>
      </c>
      <c r="B5" s="14">
        <v>8.6999999999999994E-2</v>
      </c>
      <c r="C5" s="15" t="s">
        <v>45</v>
      </c>
      <c r="D5" s="5"/>
    </row>
    <row r="6" spans="1:4" x14ac:dyDescent="0.25">
      <c r="A6" s="13" t="s">
        <v>11</v>
      </c>
      <c r="B6" s="14">
        <v>0.156</v>
      </c>
      <c r="C6" s="15" t="s">
        <v>46</v>
      </c>
      <c r="D6" s="5"/>
    </row>
    <row r="7" spans="1:4" x14ac:dyDescent="0.25">
      <c r="A7" s="16" t="s">
        <v>13</v>
      </c>
      <c r="B7" s="14">
        <v>0.35299999999999998</v>
      </c>
      <c r="C7" s="15" t="s">
        <v>47</v>
      </c>
      <c r="D7" s="5"/>
    </row>
    <row r="8" spans="1:4" x14ac:dyDescent="0.25">
      <c r="A8" s="16" t="s">
        <v>15</v>
      </c>
      <c r="B8" s="14">
        <f>(11026+18224+37807)/(108888+359323)</f>
        <v>0.14321961679670064</v>
      </c>
      <c r="C8" s="15" t="s">
        <v>47</v>
      </c>
      <c r="D8" s="5"/>
    </row>
    <row r="9" spans="1:4" x14ac:dyDescent="0.25">
      <c r="A9" s="13" t="s">
        <v>16</v>
      </c>
      <c r="B9" s="14">
        <v>0.108</v>
      </c>
      <c r="C9" s="15" t="s">
        <v>48</v>
      </c>
      <c r="D9" s="5"/>
    </row>
    <row r="10" spans="1:4" x14ac:dyDescent="0.25">
      <c r="A10" s="13" t="s">
        <v>18</v>
      </c>
      <c r="B10" s="14">
        <v>0.108</v>
      </c>
      <c r="C10" s="15" t="s">
        <v>48</v>
      </c>
      <c r="D10" s="5"/>
    </row>
    <row r="11" spans="1:4" x14ac:dyDescent="0.25">
      <c r="A11" s="13" t="s">
        <v>19</v>
      </c>
      <c r="B11" s="14">
        <v>6.5000000000000002E-2</v>
      </c>
      <c r="C11" s="15" t="s">
        <v>49</v>
      </c>
      <c r="D11" s="5"/>
    </row>
    <row r="12" spans="1:4" x14ac:dyDescent="0.25">
      <c r="A12" s="13" t="s">
        <v>21</v>
      </c>
      <c r="B12" s="17">
        <v>71773</v>
      </c>
      <c r="C12" s="15" t="s">
        <v>50</v>
      </c>
      <c r="D12" s="5"/>
    </row>
    <row r="13" spans="1:4" x14ac:dyDescent="0.25">
      <c r="A13" s="13" t="s">
        <v>23</v>
      </c>
      <c r="B13" s="14">
        <v>3.9E-2</v>
      </c>
      <c r="C13" s="15" t="s">
        <v>51</v>
      </c>
      <c r="D13" s="5"/>
    </row>
    <row r="14" spans="1:4" x14ac:dyDescent="0.25">
      <c r="A14" s="13" t="s">
        <v>25</v>
      </c>
      <c r="B14" s="14">
        <v>0.11799999999999999</v>
      </c>
      <c r="C14" s="15" t="s">
        <v>52</v>
      </c>
      <c r="D14" s="5"/>
    </row>
    <row r="15" spans="1:4" ht="15.75" customHeight="1" thickBot="1" x14ac:dyDescent="0.3">
      <c r="A15" s="24" t="s">
        <v>27</v>
      </c>
      <c r="B15" s="25">
        <f>0.224+0.113+0.207</f>
        <v>0.54400000000000004</v>
      </c>
      <c r="C15" s="26" t="s">
        <v>53</v>
      </c>
      <c r="D15" s="5" t="s">
        <v>29</v>
      </c>
    </row>
    <row r="16" spans="1:4" ht="26.25" customHeight="1" thickBot="1" x14ac:dyDescent="0.3">
      <c r="A16" s="40" t="s">
        <v>30</v>
      </c>
      <c r="B16" s="41"/>
      <c r="C16" s="42"/>
    </row>
    <row r="17" spans="1:8" x14ac:dyDescent="0.25">
      <c r="A17" s="29" t="s">
        <v>54</v>
      </c>
      <c r="B17" s="30">
        <v>0.11799999999999999</v>
      </c>
      <c r="C17" s="27" t="s">
        <v>55</v>
      </c>
      <c r="D17" s="8"/>
      <c r="E17" s="9"/>
      <c r="F17" s="3"/>
      <c r="G17" s="3"/>
      <c r="H17" s="3"/>
    </row>
    <row r="18" spans="1:8" ht="45" x14ac:dyDescent="0.25">
      <c r="A18" s="16" t="s">
        <v>56</v>
      </c>
      <c r="B18" s="16">
        <v>444.7</v>
      </c>
      <c r="C18" s="19" t="s">
        <v>57</v>
      </c>
      <c r="D18" s="7"/>
    </row>
    <row r="19" spans="1:8" ht="31.5" x14ac:dyDescent="0.25">
      <c r="A19" s="16" t="s">
        <v>58</v>
      </c>
      <c r="B19" s="14">
        <v>1.9E-2</v>
      </c>
      <c r="C19" s="15" t="s">
        <v>59</v>
      </c>
    </row>
    <row r="20" spans="1:8" ht="31.5" x14ac:dyDescent="0.25">
      <c r="A20" s="20" t="s">
        <v>37</v>
      </c>
      <c r="B20" s="28">
        <v>8.5999999999999993E-2</v>
      </c>
      <c r="C20" s="19" t="s">
        <v>60</v>
      </c>
      <c r="D20" s="8"/>
      <c r="H20" s="8"/>
    </row>
    <row r="21" spans="1:8" x14ac:dyDescent="0.25">
      <c r="A21" s="13" t="s">
        <v>39</v>
      </c>
      <c r="B21" s="18">
        <f>291236/1377400</f>
        <v>0.21143894293596632</v>
      </c>
      <c r="C21" s="15" t="s">
        <v>61</v>
      </c>
    </row>
    <row r="22" spans="1:8" x14ac:dyDescent="0.25">
      <c r="A22" s="13" t="s">
        <v>41</v>
      </c>
      <c r="B22" s="18">
        <f>14055/291236</f>
        <v>4.8259830515458256E-2</v>
      </c>
      <c r="C22" s="15" t="s">
        <v>62</v>
      </c>
    </row>
    <row r="23" spans="1:8" ht="31.5" x14ac:dyDescent="0.25">
      <c r="A23" s="16" t="s">
        <v>42</v>
      </c>
      <c r="B23" s="13">
        <v>48</v>
      </c>
      <c r="C23" s="15" t="s">
        <v>62</v>
      </c>
    </row>
  </sheetData>
  <mergeCells count="2">
    <mergeCell ref="A2:C2"/>
    <mergeCell ref="A16:C16"/>
  </mergeCells>
  <hyperlinks>
    <hyperlink ref="C20" r:id="rId1" location="measure-trend-summary" xr:uid="{457B620D-BFE7-4B49-AD5A-85D005E07CC5}"/>
    <hyperlink ref="C3" r:id="rId2" xr:uid="{A094D964-93D4-487D-A739-A462AB7C7894}"/>
    <hyperlink ref="C4" r:id="rId3" xr:uid="{E572C3E8-3536-491B-89F5-6F9A2B212B19}"/>
    <hyperlink ref="C7" r:id="rId4" xr:uid="{B850EEBC-4BF4-40AF-955E-EE5EF8738C0C}"/>
    <hyperlink ref="C8" r:id="rId5" xr:uid="{64EF5A2D-A270-4CD2-B7D2-A23FF69F5DAC}"/>
    <hyperlink ref="C10" r:id="rId6" xr:uid="{9530C1E5-623F-4C19-BA86-F5EE21392424}"/>
    <hyperlink ref="C11" r:id="rId7" xr:uid="{F8E44913-2EF7-498A-A979-D2E496565DA4}"/>
    <hyperlink ref="C6" r:id="rId8" xr:uid="{DA98C8CA-6F82-4CE0-B927-4718B85E8ED9}"/>
    <hyperlink ref="C12" r:id="rId9" xr:uid="{D767AC8E-63EA-4B7A-AF81-F003535995A0}"/>
    <hyperlink ref="C5" r:id="rId10" xr:uid="{180E6CFC-8AAF-4FCC-853F-AEADD86C6278}"/>
    <hyperlink ref="C14" r:id="rId11" xr:uid="{4492AD21-C016-4E13-A6E7-347798F2CF8C}"/>
    <hyperlink ref="C13" r:id="rId12" xr:uid="{3A7B428B-EEB7-430D-ADE6-AA20ECC9882B}"/>
    <hyperlink ref="C9" r:id="rId13" xr:uid="{78043C28-2890-4682-A781-BDB6B76DC848}"/>
    <hyperlink ref="C15" r:id="rId14" xr:uid="{3798F11F-595B-4DBA-8B48-AF6B6D71272A}"/>
    <hyperlink ref="C19" r:id="rId15" xr:uid="{32844D88-10ED-4339-83D2-10E818DD9319}"/>
    <hyperlink ref="C21" r:id="rId16" xr:uid="{1B34CCA7-512E-4686-8D14-310841FD6015}"/>
    <hyperlink ref="C22" r:id="rId17" xr:uid="{BAB7DA5C-0F41-486F-A63E-563E64B54915}"/>
    <hyperlink ref="C23" r:id="rId18" xr:uid="{3B05B10F-2EF9-4FC6-AEF2-C9E0F41196D2}"/>
    <hyperlink ref="C18" r:id="rId19" xr:uid="{1647C9F8-DC45-4332-8AE3-7647EB594414}"/>
    <hyperlink ref="C17" r:id="rId20" xr:uid="{DFCA1F06-ACC6-4900-AAE2-8BCEB880E4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0415-2910-4EBE-8710-C8DC81E12F45}">
  <dimension ref="A1:H23"/>
  <sheetViews>
    <sheetView workbookViewId="0">
      <selection activeCell="C18" sqref="C18"/>
    </sheetView>
  </sheetViews>
  <sheetFormatPr defaultRowHeight="15.75" x14ac:dyDescent="0.25"/>
  <cols>
    <col min="1" max="1" width="46.28515625" style="5" bestFit="1" customWidth="1"/>
    <col min="2" max="2" width="14" style="2" bestFit="1" customWidth="1"/>
    <col min="3" max="3" width="73.28515625" style="5" bestFit="1" customWidth="1"/>
    <col min="4" max="4" width="25.28515625" style="5" customWidth="1"/>
    <col min="5" max="5" width="23.5703125" style="5" customWidth="1"/>
    <col min="6" max="6" width="17.7109375" style="5" customWidth="1"/>
    <col min="7" max="7" width="14.5703125" style="5" customWidth="1"/>
    <col min="8" max="8" width="16.5703125" style="5" customWidth="1"/>
    <col min="9" max="16384" width="9.140625" style="5"/>
  </cols>
  <sheetData>
    <row r="1" spans="1:4" ht="30" customHeight="1" thickBot="1" x14ac:dyDescent="0.3">
      <c r="A1" s="33" t="s">
        <v>2</v>
      </c>
      <c r="B1" s="33" t="s">
        <v>3</v>
      </c>
      <c r="C1" s="33" t="s">
        <v>4</v>
      </c>
    </row>
    <row r="2" spans="1:4" ht="26.25" customHeight="1" thickBot="1" x14ac:dyDescent="0.3">
      <c r="A2" s="43" t="s">
        <v>5</v>
      </c>
      <c r="B2" s="44"/>
      <c r="C2" s="45"/>
    </row>
    <row r="3" spans="1:4" x14ac:dyDescent="0.25">
      <c r="A3" s="13" t="s">
        <v>6</v>
      </c>
      <c r="B3" s="14">
        <v>0.17499999999999999</v>
      </c>
      <c r="C3" s="15" t="s">
        <v>63</v>
      </c>
    </row>
    <row r="4" spans="1:4" x14ac:dyDescent="0.25">
      <c r="A4" s="16" t="s">
        <v>8</v>
      </c>
      <c r="B4" s="14">
        <v>0.05</v>
      </c>
      <c r="C4" s="15" t="s">
        <v>63</v>
      </c>
    </row>
    <row r="5" spans="1:4" x14ac:dyDescent="0.25">
      <c r="A5" s="13" t="s">
        <v>9</v>
      </c>
      <c r="B5" s="14">
        <v>4.4999999999999998E-2</v>
      </c>
      <c r="C5" s="15" t="s">
        <v>64</v>
      </c>
    </row>
    <row r="6" spans="1:4" x14ac:dyDescent="0.25">
      <c r="A6" s="13" t="s">
        <v>11</v>
      </c>
      <c r="B6" s="14">
        <v>0.121</v>
      </c>
      <c r="C6" s="15" t="s">
        <v>65</v>
      </c>
    </row>
    <row r="7" spans="1:4" x14ac:dyDescent="0.25">
      <c r="A7" s="16" t="s">
        <v>13</v>
      </c>
      <c r="B7" s="14">
        <v>0.46600000000000003</v>
      </c>
      <c r="C7" s="15" t="s">
        <v>66</v>
      </c>
    </row>
    <row r="8" spans="1:4" x14ac:dyDescent="0.25">
      <c r="A8" s="16" t="s">
        <v>15</v>
      </c>
      <c r="B8" s="14">
        <f>(63248+209811+215398)/(678357+4945630)</f>
        <v>8.6852441159625718E-2</v>
      </c>
      <c r="C8" s="15" t="s">
        <v>66</v>
      </c>
    </row>
    <row r="9" spans="1:4" x14ac:dyDescent="0.25">
      <c r="A9" s="13" t="s">
        <v>16</v>
      </c>
      <c r="B9" s="14">
        <v>0.1</v>
      </c>
      <c r="C9" s="15" t="s">
        <v>67</v>
      </c>
    </row>
    <row r="10" spans="1:4" x14ac:dyDescent="0.25">
      <c r="A10" s="13" t="s">
        <v>18</v>
      </c>
      <c r="B10" s="14">
        <v>0.1</v>
      </c>
      <c r="C10" s="15" t="s">
        <v>67</v>
      </c>
    </row>
    <row r="11" spans="1:4" x14ac:dyDescent="0.25">
      <c r="A11" s="13" t="s">
        <v>19</v>
      </c>
      <c r="B11" s="14">
        <v>6.6000000000000003E-2</v>
      </c>
      <c r="C11" s="15" t="s">
        <v>68</v>
      </c>
    </row>
    <row r="12" spans="1:4" x14ac:dyDescent="0.25">
      <c r="A12" s="13" t="s">
        <v>21</v>
      </c>
      <c r="B12" s="17">
        <v>101341</v>
      </c>
      <c r="C12" s="15" t="s">
        <v>69</v>
      </c>
    </row>
    <row r="13" spans="1:4" x14ac:dyDescent="0.25">
      <c r="A13" s="13" t="s">
        <v>23</v>
      </c>
      <c r="B13" s="14">
        <v>5.0999999999999997E-2</v>
      </c>
      <c r="C13" s="15" t="s">
        <v>70</v>
      </c>
    </row>
    <row r="14" spans="1:4" x14ac:dyDescent="0.25">
      <c r="A14" s="13" t="s">
        <v>25</v>
      </c>
      <c r="B14" s="14">
        <v>0.13800000000000001</v>
      </c>
      <c r="C14" s="15" t="s">
        <v>71</v>
      </c>
    </row>
    <row r="15" spans="1:4" ht="15.75" customHeight="1" thickBot="1" x14ac:dyDescent="0.3">
      <c r="A15" s="24" t="s">
        <v>27</v>
      </c>
      <c r="B15" s="25">
        <f>0.305+0.164+0.213</f>
        <v>0.68199999999999994</v>
      </c>
      <c r="C15" s="26" t="s">
        <v>72</v>
      </c>
      <c r="D15" s="5" t="s">
        <v>29</v>
      </c>
    </row>
    <row r="16" spans="1:4" ht="26.25" customHeight="1" thickBot="1" x14ac:dyDescent="0.3">
      <c r="A16" s="40" t="s">
        <v>30</v>
      </c>
      <c r="B16" s="41"/>
      <c r="C16" s="42"/>
    </row>
    <row r="17" spans="1:8" ht="30" x14ac:dyDescent="0.25">
      <c r="A17" s="29" t="s">
        <v>31</v>
      </c>
      <c r="B17" s="22">
        <v>0.11899999999999999</v>
      </c>
      <c r="C17" s="27" t="s">
        <v>73</v>
      </c>
      <c r="D17" s="6"/>
      <c r="E17" s="6"/>
      <c r="F17" s="6"/>
      <c r="G17" s="6"/>
      <c r="H17" s="10"/>
    </row>
    <row r="18" spans="1:8" ht="31.5" x14ac:dyDescent="0.25">
      <c r="A18" s="16" t="s">
        <v>33</v>
      </c>
      <c r="B18" s="13">
        <v>419.5</v>
      </c>
      <c r="C18" s="36" t="s">
        <v>74</v>
      </c>
    </row>
    <row r="19" spans="1:8" ht="31.5" x14ac:dyDescent="0.25">
      <c r="A19" s="16" t="s">
        <v>75</v>
      </c>
      <c r="B19" s="14">
        <v>2.1000000000000001E-2</v>
      </c>
      <c r="C19" s="19" t="s">
        <v>76</v>
      </c>
    </row>
    <row r="20" spans="1:8" ht="31.5" x14ac:dyDescent="0.25">
      <c r="A20" s="20" t="s">
        <v>37</v>
      </c>
      <c r="B20" s="14">
        <v>5.8999999999999997E-2</v>
      </c>
      <c r="C20" s="19" t="s">
        <v>77</v>
      </c>
    </row>
    <row r="21" spans="1:8" x14ac:dyDescent="0.25">
      <c r="A21" s="13" t="s">
        <v>39</v>
      </c>
      <c r="B21" s="31">
        <f>1667217/6992395</f>
        <v>0.23843289745502078</v>
      </c>
      <c r="C21" s="15" t="s">
        <v>78</v>
      </c>
    </row>
    <row r="22" spans="1:8" x14ac:dyDescent="0.25">
      <c r="A22" s="13" t="s">
        <v>41</v>
      </c>
      <c r="B22" s="18">
        <f>73953/1667217</f>
        <v>4.4357153267990911E-2</v>
      </c>
      <c r="C22" s="15" t="s">
        <v>78</v>
      </c>
    </row>
    <row r="23" spans="1:8" ht="31.5" x14ac:dyDescent="0.25">
      <c r="A23" s="16" t="s">
        <v>42</v>
      </c>
      <c r="B23" s="13">
        <v>44</v>
      </c>
      <c r="C23" s="15" t="s">
        <v>78</v>
      </c>
    </row>
  </sheetData>
  <mergeCells count="2">
    <mergeCell ref="A2:C2"/>
    <mergeCell ref="A16:C16"/>
  </mergeCells>
  <hyperlinks>
    <hyperlink ref="C20" r:id="rId1" location="measure-trend-summary" xr:uid="{EC4CF4C5-44AA-4023-931D-FDC458625E07}"/>
    <hyperlink ref="C15" r:id="rId2" xr:uid="{82F4066B-FB17-416A-B1B7-91ECCC264935}"/>
    <hyperlink ref="C3" r:id="rId3" xr:uid="{6FF21C71-954D-4BCC-9A3B-8BB5CD33229B}"/>
    <hyperlink ref="C4" r:id="rId4" xr:uid="{C7BDD0BA-F714-47FE-8F5B-A4FFB8AEA977}"/>
    <hyperlink ref="C7" r:id="rId5" xr:uid="{06EE4BA3-F443-4990-8C6E-D03B56F47599}"/>
    <hyperlink ref="C8" r:id="rId6" xr:uid="{7EE59A9F-ACA6-4D88-BE31-F4A3739433BD}"/>
    <hyperlink ref="C9" r:id="rId7" xr:uid="{F0B70634-37E0-482D-A388-27B62D1710E1}"/>
    <hyperlink ref="C10" r:id="rId8" xr:uid="{506D1066-6333-4D02-91D2-DCB193457D8D}"/>
    <hyperlink ref="C11" r:id="rId9" xr:uid="{55EE7E3D-3A97-43C4-9F79-610A85F56B6C}"/>
    <hyperlink ref="C6" r:id="rId10" xr:uid="{DBC36BA7-015F-40A4-BAF9-71B62E357015}"/>
    <hyperlink ref="C12" r:id="rId11" xr:uid="{E44532F8-A547-44E7-82BB-43EBDA0488DB}"/>
    <hyperlink ref="C5" r:id="rId12" xr:uid="{263F93A3-EE4A-46CC-9F67-C1D8248911F7}"/>
    <hyperlink ref="C14" r:id="rId13" xr:uid="{7678F29F-7954-4869-BA81-D683EEE414C6}"/>
    <hyperlink ref="C13" r:id="rId14" xr:uid="{C3FCFD90-FCFA-43E0-B8E2-9CF64D07168D}"/>
    <hyperlink ref="C21" r:id="rId15" xr:uid="{57F0C7D7-E631-4184-A753-994EA9172BC8}"/>
    <hyperlink ref="C22" r:id="rId16" xr:uid="{908DEA93-F07A-4D7A-8D16-20E145F906E2}"/>
    <hyperlink ref="C23" r:id="rId17" xr:uid="{50E808F1-B809-47AB-BB62-1D07C02409C5}"/>
    <hyperlink ref="C19" r:id="rId18" xr:uid="{ED6F4201-3E72-457F-9B2D-C2D6A2EE3B6A}"/>
    <hyperlink ref="C17" r:id="rId19" xr:uid="{CD047235-A63F-4B0E-B862-55650C0D006B}"/>
    <hyperlink ref="C18" r:id="rId20" xr:uid="{17674762-F57B-48F9-89FF-89FEE1FC60C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03A5-331B-4FEB-BD1C-BE5D46E2347A}">
  <dimension ref="A1:H23"/>
  <sheetViews>
    <sheetView workbookViewId="0">
      <selection activeCell="B8" sqref="B8"/>
    </sheetView>
  </sheetViews>
  <sheetFormatPr defaultRowHeight="15.75" x14ac:dyDescent="0.25"/>
  <cols>
    <col min="1" max="1" width="46.28515625" style="5" bestFit="1" customWidth="1"/>
    <col min="2" max="2" width="12.7109375" style="2" bestFit="1" customWidth="1"/>
    <col min="3" max="3" width="74.140625" style="5" bestFit="1" customWidth="1"/>
    <col min="4" max="4" width="29.7109375" style="5" customWidth="1"/>
    <col min="5" max="5" width="20.28515625" style="5" customWidth="1"/>
    <col min="6" max="6" width="18.5703125" style="5" customWidth="1"/>
    <col min="7" max="7" width="27.42578125" style="5" customWidth="1"/>
    <col min="8" max="8" width="28.5703125" style="5" customWidth="1"/>
    <col min="9" max="16384" width="9.140625" style="5"/>
  </cols>
  <sheetData>
    <row r="1" spans="1:4" ht="30" customHeight="1" thickBot="1" x14ac:dyDescent="0.3">
      <c r="A1" s="33" t="s">
        <v>2</v>
      </c>
      <c r="B1" s="33" t="s">
        <v>3</v>
      </c>
      <c r="C1" s="33" t="s">
        <v>4</v>
      </c>
    </row>
    <row r="2" spans="1:4" ht="26.25" customHeight="1" thickBot="1" x14ac:dyDescent="0.3">
      <c r="A2" s="43" t="s">
        <v>5</v>
      </c>
      <c r="B2" s="44"/>
      <c r="C2" s="45"/>
    </row>
    <row r="3" spans="1:4" x14ac:dyDescent="0.25">
      <c r="A3" s="21" t="s">
        <v>6</v>
      </c>
      <c r="B3" s="22">
        <v>0.19500000000000001</v>
      </c>
      <c r="C3" s="23" t="s">
        <v>79</v>
      </c>
    </row>
    <row r="4" spans="1:4" x14ac:dyDescent="0.25">
      <c r="A4" s="16" t="s">
        <v>8</v>
      </c>
      <c r="B4" s="14">
        <v>4.5999999999999999E-2</v>
      </c>
      <c r="C4" s="15" t="s">
        <v>79</v>
      </c>
    </row>
    <row r="5" spans="1:4" x14ac:dyDescent="0.25">
      <c r="A5" s="13" t="s">
        <v>9</v>
      </c>
      <c r="B5" s="14">
        <v>7.9000000000000001E-2</v>
      </c>
      <c r="C5" s="15" t="s">
        <v>80</v>
      </c>
    </row>
    <row r="6" spans="1:4" x14ac:dyDescent="0.25">
      <c r="A6" s="13" t="s">
        <v>11</v>
      </c>
      <c r="B6" s="14">
        <v>0.13</v>
      </c>
      <c r="C6" s="15" t="s">
        <v>81</v>
      </c>
    </row>
    <row r="7" spans="1:4" x14ac:dyDescent="0.25">
      <c r="A7" s="16" t="s">
        <v>13</v>
      </c>
      <c r="B7" s="14">
        <v>0.39800000000000002</v>
      </c>
      <c r="C7" s="15" t="s">
        <v>82</v>
      </c>
    </row>
    <row r="8" spans="1:4" x14ac:dyDescent="0.25">
      <c r="A8" s="16" t="s">
        <v>15</v>
      </c>
      <c r="B8" s="14">
        <f>(11886+18815+41182)/(121706+1009222)</f>
        <v>6.3561075506133019E-2</v>
      </c>
      <c r="C8" s="15" t="s">
        <v>82</v>
      </c>
    </row>
    <row r="9" spans="1:4" x14ac:dyDescent="0.25">
      <c r="A9" s="13" t="s">
        <v>16</v>
      </c>
      <c r="B9" s="14">
        <v>7.1999999999999995E-2</v>
      </c>
      <c r="C9" s="15" t="s">
        <v>83</v>
      </c>
    </row>
    <row r="10" spans="1:4" x14ac:dyDescent="0.25">
      <c r="A10" s="13" t="s">
        <v>18</v>
      </c>
      <c r="B10" s="14">
        <v>7.1999999999999995E-2</v>
      </c>
      <c r="C10" s="15" t="s">
        <v>83</v>
      </c>
    </row>
    <row r="11" spans="1:4" x14ac:dyDescent="0.25">
      <c r="A11" s="13" t="s">
        <v>19</v>
      </c>
      <c r="B11" s="14">
        <v>4.3999999999999997E-2</v>
      </c>
      <c r="C11" s="15" t="s">
        <v>84</v>
      </c>
    </row>
    <row r="12" spans="1:4" x14ac:dyDescent="0.25">
      <c r="A12" s="13" t="s">
        <v>21</v>
      </c>
      <c r="B12" s="17">
        <v>95628</v>
      </c>
      <c r="C12" s="15" t="s">
        <v>85</v>
      </c>
    </row>
    <row r="13" spans="1:4" x14ac:dyDescent="0.25">
      <c r="A13" s="13" t="s">
        <v>23</v>
      </c>
      <c r="B13" s="14">
        <v>3.4000000000000002E-2</v>
      </c>
      <c r="C13" s="15" t="s">
        <v>86</v>
      </c>
    </row>
    <row r="14" spans="1:4" x14ac:dyDescent="0.25">
      <c r="A14" s="13" t="s">
        <v>25</v>
      </c>
      <c r="B14" s="14">
        <v>0.06</v>
      </c>
      <c r="C14" s="15" t="s">
        <v>87</v>
      </c>
    </row>
    <row r="15" spans="1:4" ht="15.75" customHeight="1" thickBot="1" x14ac:dyDescent="0.3">
      <c r="A15" s="24" t="s">
        <v>27</v>
      </c>
      <c r="B15" s="25">
        <f>0.186+0.099+0.23</f>
        <v>0.51500000000000001</v>
      </c>
      <c r="C15" s="26" t="s">
        <v>88</v>
      </c>
      <c r="D15" s="5" t="s">
        <v>29</v>
      </c>
    </row>
    <row r="16" spans="1:4" ht="26.25" customHeight="1" thickBot="1" x14ac:dyDescent="0.3">
      <c r="A16" s="40" t="s">
        <v>30</v>
      </c>
      <c r="B16" s="41"/>
      <c r="C16" s="42"/>
    </row>
    <row r="17" spans="1:8" ht="30" x14ac:dyDescent="0.25">
      <c r="A17" s="29" t="s">
        <v>31</v>
      </c>
      <c r="B17" s="22">
        <v>0.11799999999999999</v>
      </c>
      <c r="C17" s="27" t="s">
        <v>73</v>
      </c>
      <c r="D17" s="6"/>
      <c r="E17" s="6"/>
      <c r="F17" s="6"/>
      <c r="G17" s="6"/>
      <c r="H17" s="10"/>
    </row>
    <row r="18" spans="1:8" ht="30" x14ac:dyDescent="0.25">
      <c r="A18" s="16" t="s">
        <v>89</v>
      </c>
      <c r="B18" s="13">
        <v>446.8</v>
      </c>
      <c r="C18" s="36" t="s">
        <v>90</v>
      </c>
    </row>
    <row r="19" spans="1:8" ht="60" x14ac:dyDescent="0.25">
      <c r="A19" s="16" t="s">
        <v>58</v>
      </c>
      <c r="B19" s="14">
        <v>1.7000000000000001E-2</v>
      </c>
      <c r="C19" s="19" t="s">
        <v>91</v>
      </c>
    </row>
    <row r="20" spans="1:8" ht="31.5" x14ac:dyDescent="0.25">
      <c r="A20" s="20" t="s">
        <v>37</v>
      </c>
      <c r="B20" s="14">
        <v>7.1999999999999995E-2</v>
      </c>
      <c r="C20" s="19" t="s">
        <v>92</v>
      </c>
    </row>
    <row r="21" spans="1:8" x14ac:dyDescent="0.25">
      <c r="A21" s="13" t="s">
        <v>39</v>
      </c>
      <c r="B21" s="31">
        <f>301122/1387834</f>
        <v>0.21697263505577757</v>
      </c>
      <c r="C21" s="15" t="s">
        <v>93</v>
      </c>
    </row>
    <row r="22" spans="1:8" x14ac:dyDescent="0.25">
      <c r="A22" s="13" t="s">
        <v>41</v>
      </c>
      <c r="B22" s="18">
        <f>13224/301122</f>
        <v>4.3915755076015701E-2</v>
      </c>
      <c r="C22" s="15" t="s">
        <v>93</v>
      </c>
    </row>
    <row r="23" spans="1:8" ht="31.5" x14ac:dyDescent="0.25">
      <c r="A23" s="16" t="s">
        <v>42</v>
      </c>
      <c r="B23" s="13">
        <v>44</v>
      </c>
      <c r="C23" s="15" t="s">
        <v>93</v>
      </c>
    </row>
  </sheetData>
  <mergeCells count="2">
    <mergeCell ref="A16:C16"/>
    <mergeCell ref="A2:C2"/>
  </mergeCells>
  <hyperlinks>
    <hyperlink ref="C20" r:id="rId1" location="measure-trend-summary" xr:uid="{AB34AA0F-8472-4DD9-BEE4-C26207D43A57}"/>
    <hyperlink ref="C4" r:id="rId2" xr:uid="{EE4EF5E4-DFA2-420C-946D-700FE2B91E5D}"/>
    <hyperlink ref="C3" r:id="rId3" xr:uid="{7419180E-650B-471A-9BE2-FFA9AA004FCD}"/>
    <hyperlink ref="C7" r:id="rId4" xr:uid="{0BCBCB23-379C-4E8B-841E-7F9F15A03D84}"/>
    <hyperlink ref="C8" r:id="rId5" xr:uid="{B2D01B37-669F-468E-9CCB-99CBA3898CE1}"/>
    <hyperlink ref="C9" r:id="rId6" xr:uid="{A672785D-AA4C-4085-A334-5CE38BFF3CE7}"/>
    <hyperlink ref="C10" r:id="rId7" xr:uid="{17BF739E-EFC9-4BC5-BBA9-1DC7335FF044}"/>
    <hyperlink ref="C11" r:id="rId8" xr:uid="{330C0560-065B-4F9C-B474-E4B19810C3E2}"/>
    <hyperlink ref="C6" r:id="rId9" xr:uid="{B43E53DB-B911-4C80-AF2A-36607F1992AE}"/>
    <hyperlink ref="C12" r:id="rId10" xr:uid="{ECD11245-B3BD-4144-83A3-2CCCBA7F5753}"/>
    <hyperlink ref="C5" r:id="rId11" xr:uid="{4EC09BCF-9F8E-4A3F-AC18-21B2812717C1}"/>
    <hyperlink ref="C14" r:id="rId12" xr:uid="{8E3B3DF1-04EB-4FB6-93AC-D6D16DC8C616}"/>
    <hyperlink ref="C13" r:id="rId13" xr:uid="{AE057F5A-8A41-40F1-B87D-65F683A50A0A}"/>
    <hyperlink ref="C15" r:id="rId14" xr:uid="{838DFFEB-1EE2-4628-8C2C-688CA6052E7F}"/>
    <hyperlink ref="C19" r:id="rId15" location="tabnavbarid" xr:uid="{F8EE68C7-CBB0-4BCC-8C18-B04A311C80A6}"/>
    <hyperlink ref="C21" r:id="rId16" xr:uid="{4BBD88A9-631D-4217-A5FC-628FE958B26F}"/>
    <hyperlink ref="C22" r:id="rId17" xr:uid="{897D7C8C-4644-4746-8EEE-86B685E38EAE}"/>
    <hyperlink ref="C23" r:id="rId18" xr:uid="{67CFE1F9-C472-47A8-88B4-5ED1E713A4AD}"/>
    <hyperlink ref="C17" r:id="rId19" xr:uid="{BEE6C7A9-2714-4E70-B5F7-7C802B339EE4}"/>
    <hyperlink ref="C18" r:id="rId20" xr:uid="{2E91B79B-43EF-4C7E-86E2-7D3050B3577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14D4-E767-4678-B9B3-D448357727A5}">
  <dimension ref="A1:H23"/>
  <sheetViews>
    <sheetView workbookViewId="0">
      <selection activeCell="B8" sqref="B8"/>
    </sheetView>
  </sheetViews>
  <sheetFormatPr defaultRowHeight="15.75" x14ac:dyDescent="0.25"/>
  <cols>
    <col min="1" max="1" width="46.28515625" style="5" bestFit="1" customWidth="1"/>
    <col min="2" max="2" width="12.7109375" style="2" bestFit="1" customWidth="1"/>
    <col min="3" max="3" width="72.140625" style="5" bestFit="1" customWidth="1"/>
    <col min="4" max="4" width="28.7109375" style="5" customWidth="1"/>
    <col min="5" max="5" width="31.7109375" style="5" customWidth="1"/>
    <col min="6" max="6" width="31.85546875" style="5" customWidth="1"/>
    <col min="7" max="7" width="26" style="5" customWidth="1"/>
    <col min="8" max="8" width="32.140625" style="5" customWidth="1"/>
    <col min="9" max="16384" width="9.140625" style="5"/>
  </cols>
  <sheetData>
    <row r="1" spans="1:4" ht="30" customHeight="1" thickBot="1" x14ac:dyDescent="0.3">
      <c r="A1" s="33" t="s">
        <v>2</v>
      </c>
      <c r="B1" s="33" t="s">
        <v>3</v>
      </c>
      <c r="C1" s="33" t="s">
        <v>4</v>
      </c>
    </row>
    <row r="2" spans="1:4" ht="26.25" customHeight="1" thickBot="1" x14ac:dyDescent="0.3">
      <c r="A2" s="43" t="s">
        <v>5</v>
      </c>
      <c r="B2" s="44"/>
      <c r="C2" s="45"/>
    </row>
    <row r="3" spans="1:4" x14ac:dyDescent="0.25">
      <c r="A3" s="21" t="s">
        <v>6</v>
      </c>
      <c r="B3" s="22">
        <v>0.183</v>
      </c>
      <c r="C3" s="23" t="s">
        <v>94</v>
      </c>
    </row>
    <row r="4" spans="1:4" x14ac:dyDescent="0.25">
      <c r="A4" s="16" t="s">
        <v>8</v>
      </c>
      <c r="B4" s="14">
        <v>4.9000000000000002E-2</v>
      </c>
      <c r="C4" s="15" t="s">
        <v>94</v>
      </c>
    </row>
    <row r="5" spans="1:4" x14ac:dyDescent="0.25">
      <c r="A5" s="13" t="s">
        <v>9</v>
      </c>
      <c r="B5" s="14">
        <v>5.2999999999999999E-2</v>
      </c>
      <c r="C5" s="15" t="s">
        <v>95</v>
      </c>
    </row>
    <row r="6" spans="1:4" x14ac:dyDescent="0.25">
      <c r="A6" s="13" t="s">
        <v>11</v>
      </c>
      <c r="B6" s="14">
        <v>0.13600000000000001</v>
      </c>
      <c r="C6" s="15" t="s">
        <v>96</v>
      </c>
    </row>
    <row r="7" spans="1:4" x14ac:dyDescent="0.25">
      <c r="A7" s="16" t="s">
        <v>13</v>
      </c>
      <c r="B7" s="14">
        <v>0.373</v>
      </c>
      <c r="C7" s="15" t="s">
        <v>97</v>
      </c>
    </row>
    <row r="8" spans="1:4" x14ac:dyDescent="0.25">
      <c r="A8" s="16" t="s">
        <v>15</v>
      </c>
      <c r="B8" s="14">
        <f>(10605+37355+44321)/(110386+776505)</f>
        <v>0.10404999035958196</v>
      </c>
      <c r="C8" s="15" t="s">
        <v>97</v>
      </c>
    </row>
    <row r="9" spans="1:4" x14ac:dyDescent="0.25">
      <c r="A9" s="13" t="s">
        <v>16</v>
      </c>
      <c r="B9" s="14">
        <v>0.109</v>
      </c>
      <c r="C9" s="15" t="s">
        <v>98</v>
      </c>
    </row>
    <row r="10" spans="1:4" x14ac:dyDescent="0.25">
      <c r="A10" s="13" t="s">
        <v>18</v>
      </c>
      <c r="B10" s="14">
        <v>0.109</v>
      </c>
      <c r="C10" s="15" t="s">
        <v>98</v>
      </c>
    </row>
    <row r="11" spans="1:4" x14ac:dyDescent="0.25">
      <c r="A11" s="13" t="s">
        <v>19</v>
      </c>
      <c r="B11" s="14">
        <v>7.0000000000000007E-2</v>
      </c>
      <c r="C11" s="15" t="s">
        <v>99</v>
      </c>
    </row>
    <row r="12" spans="1:4" x14ac:dyDescent="0.25">
      <c r="A12" s="13" t="s">
        <v>21</v>
      </c>
      <c r="B12" s="17">
        <v>86372</v>
      </c>
      <c r="C12" s="15" t="s">
        <v>100</v>
      </c>
    </row>
    <row r="13" spans="1:4" x14ac:dyDescent="0.25">
      <c r="A13" s="13" t="s">
        <v>23</v>
      </c>
      <c r="B13" s="14">
        <v>5.7000000000000002E-2</v>
      </c>
      <c r="C13" s="15" t="s">
        <v>101</v>
      </c>
    </row>
    <row r="14" spans="1:4" x14ac:dyDescent="0.25">
      <c r="A14" s="13" t="s">
        <v>25</v>
      </c>
      <c r="B14" s="14">
        <v>0.14000000000000001</v>
      </c>
      <c r="C14" s="15" t="s">
        <v>102</v>
      </c>
    </row>
    <row r="15" spans="1:4" ht="15.75" customHeight="1" thickBot="1" x14ac:dyDescent="0.3">
      <c r="A15" s="24" t="s">
        <v>27</v>
      </c>
      <c r="B15" s="25">
        <f>0.291+0.188+0.23</f>
        <v>0.70899999999999996</v>
      </c>
      <c r="C15" s="26" t="s">
        <v>103</v>
      </c>
      <c r="D15" s="5" t="s">
        <v>29</v>
      </c>
    </row>
    <row r="16" spans="1:4" ht="26.25" customHeight="1" thickBot="1" x14ac:dyDescent="0.3">
      <c r="A16" s="40" t="s">
        <v>30</v>
      </c>
      <c r="B16" s="41"/>
      <c r="C16" s="42"/>
    </row>
    <row r="17" spans="1:8" x14ac:dyDescent="0.25">
      <c r="A17" s="21" t="s">
        <v>104</v>
      </c>
      <c r="B17" s="22">
        <v>0.126</v>
      </c>
      <c r="C17" s="23" t="s">
        <v>105</v>
      </c>
      <c r="D17" s="6"/>
      <c r="E17" s="6"/>
      <c r="F17" s="6"/>
      <c r="G17" s="6"/>
      <c r="H17" s="10"/>
    </row>
    <row r="18" spans="1:8" ht="30" x14ac:dyDescent="0.25">
      <c r="A18" s="13" t="s">
        <v>106</v>
      </c>
      <c r="B18" s="13">
        <v>432.7</v>
      </c>
      <c r="C18" s="36" t="s">
        <v>107</v>
      </c>
    </row>
    <row r="19" spans="1:8" ht="31.5" x14ac:dyDescent="0.25">
      <c r="A19" s="16" t="s">
        <v>58</v>
      </c>
      <c r="B19" s="14">
        <v>2.1000000000000001E-2</v>
      </c>
      <c r="C19" s="15" t="s">
        <v>108</v>
      </c>
    </row>
    <row r="20" spans="1:8" ht="31.5" x14ac:dyDescent="0.25">
      <c r="A20" s="20" t="s">
        <v>37</v>
      </c>
      <c r="B20" s="14">
        <v>6.6000000000000003E-2</v>
      </c>
      <c r="C20" s="19" t="s">
        <v>109</v>
      </c>
    </row>
    <row r="21" spans="1:8" x14ac:dyDescent="0.25">
      <c r="A21" s="13" t="s">
        <v>39</v>
      </c>
      <c r="B21" s="18">
        <f>255277/1095371</f>
        <v>0.23305071980178405</v>
      </c>
      <c r="C21" s="15" t="s">
        <v>110</v>
      </c>
    </row>
    <row r="22" spans="1:8" x14ac:dyDescent="0.25">
      <c r="A22" s="13" t="s">
        <v>41</v>
      </c>
      <c r="B22" s="18">
        <f>11642/255277</f>
        <v>4.5605362018513222E-2</v>
      </c>
      <c r="C22" s="15" t="s">
        <v>110</v>
      </c>
    </row>
    <row r="23" spans="1:8" ht="31.5" x14ac:dyDescent="0.25">
      <c r="A23" s="16" t="s">
        <v>42</v>
      </c>
      <c r="B23" s="13">
        <v>46</v>
      </c>
      <c r="C23" s="15" t="s">
        <v>110</v>
      </c>
    </row>
  </sheetData>
  <mergeCells count="2">
    <mergeCell ref="A2:C2"/>
    <mergeCell ref="A16:C16"/>
  </mergeCells>
  <hyperlinks>
    <hyperlink ref="C20" r:id="rId1" location="measure-trend-summary" xr:uid="{8A38862C-7949-489F-9A09-7B0A5BE16093}"/>
    <hyperlink ref="C15" r:id="rId2" xr:uid="{022AF5E9-85BB-476A-8C43-1C0D3851FEDF}"/>
    <hyperlink ref="C3" r:id="rId3" xr:uid="{DF1BDDA6-F44E-4EC0-A614-4B4FE0422B08}"/>
    <hyperlink ref="C4" r:id="rId4" xr:uid="{0435BB8B-0EB3-4ABF-89DB-96C5ABBE5D13}"/>
    <hyperlink ref="C7" r:id="rId5" xr:uid="{46789BAB-3FBD-416E-B7E0-55FF76BEDB9F}"/>
    <hyperlink ref="C8" r:id="rId6" xr:uid="{E75BD49A-1696-4759-8015-5CB810AC80AF}"/>
    <hyperlink ref="C9" r:id="rId7" xr:uid="{0974B737-7E8E-4459-BD08-CCFB5F2D9710}"/>
    <hyperlink ref="C10" r:id="rId8" xr:uid="{AE18FF29-A23A-44C1-B45F-554FCF430523}"/>
    <hyperlink ref="C11" r:id="rId9" xr:uid="{18CE0664-A61C-4A93-B1E9-A1B1E816DF2D}"/>
    <hyperlink ref="C6" r:id="rId10" xr:uid="{E9DBC1A7-1363-4C03-9279-3231DC28ECCC}"/>
    <hyperlink ref="C12" r:id="rId11" xr:uid="{19E3599C-D10E-4DFD-9AD5-9261A6E90856}"/>
    <hyperlink ref="C5" r:id="rId12" xr:uid="{847463A1-5365-4B3B-B611-50D9C02BCE4E}"/>
    <hyperlink ref="C14" r:id="rId13" xr:uid="{2254792C-26DC-4E46-9E39-579D49274FE1}"/>
    <hyperlink ref="C13" r:id="rId14" xr:uid="{DD3E8221-88B3-49B5-8108-166BA19858C0}"/>
    <hyperlink ref="C21" r:id="rId15" xr:uid="{EFB0C520-77BC-427A-A437-82042B8C59A6}"/>
    <hyperlink ref="C22" r:id="rId16" xr:uid="{73A3DD2F-68D0-4E20-B145-E9808E77F060}"/>
    <hyperlink ref="C23" r:id="rId17" xr:uid="{ED1E3D1A-30BF-49C2-A805-90D694C70983}"/>
    <hyperlink ref="C19" r:id="rId18" xr:uid="{8AEFDA57-8486-45F5-B97A-00FFFEAFDB61}"/>
    <hyperlink ref="C18" r:id="rId19" xr:uid="{58EC6314-81E1-43DC-A581-71D9AA5BDC14}"/>
    <hyperlink ref="C17" r:id="rId20" xr:uid="{7722C492-7168-4DCF-AB1B-D7BFD5CD68F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39FC-339C-45D6-AA65-C8576AF88D08}">
  <dimension ref="A1:H23"/>
  <sheetViews>
    <sheetView topLeftCell="A2" workbookViewId="0">
      <selection activeCell="B8" sqref="B8"/>
    </sheetView>
  </sheetViews>
  <sheetFormatPr defaultRowHeight="15.75" x14ac:dyDescent="0.25"/>
  <cols>
    <col min="1" max="1" width="46.28515625" style="5" bestFit="1" customWidth="1"/>
    <col min="2" max="2" width="12.7109375" style="2" bestFit="1" customWidth="1"/>
    <col min="3" max="3" width="67.28515625" style="6" bestFit="1" customWidth="1"/>
    <col min="4" max="4" width="22" style="5" customWidth="1"/>
    <col min="5" max="6" width="24" style="5" customWidth="1"/>
    <col min="7" max="7" width="24.28515625" style="5" customWidth="1"/>
    <col min="8" max="8" width="18.28515625" style="5" customWidth="1"/>
    <col min="9" max="16384" width="9.140625" style="5"/>
  </cols>
  <sheetData>
    <row r="1" spans="1:4" ht="30" customHeight="1" thickBot="1" x14ac:dyDescent="0.3">
      <c r="A1" s="33" t="s">
        <v>2</v>
      </c>
      <c r="B1" s="33" t="s">
        <v>3</v>
      </c>
      <c r="C1" s="34" t="s">
        <v>4</v>
      </c>
    </row>
    <row r="2" spans="1:4" ht="26.25" customHeight="1" thickBot="1" x14ac:dyDescent="0.3">
      <c r="A2" s="43" t="s">
        <v>5</v>
      </c>
      <c r="B2" s="44"/>
      <c r="C2" s="45"/>
    </row>
    <row r="3" spans="1:4" x14ac:dyDescent="0.25">
      <c r="A3" s="21" t="s">
        <v>6</v>
      </c>
      <c r="B3" s="22">
        <v>0.20799999999999999</v>
      </c>
      <c r="C3" s="27" t="s">
        <v>111</v>
      </c>
    </row>
    <row r="4" spans="1:4" x14ac:dyDescent="0.25">
      <c r="A4" s="16" t="s">
        <v>8</v>
      </c>
      <c r="B4" s="14">
        <v>4.2999999999999997E-2</v>
      </c>
      <c r="C4" s="19" t="s">
        <v>111</v>
      </c>
    </row>
    <row r="5" spans="1:4" x14ac:dyDescent="0.25">
      <c r="A5" s="13" t="s">
        <v>9</v>
      </c>
      <c r="B5" s="14">
        <v>6.5000000000000002E-2</v>
      </c>
      <c r="C5" s="19" t="s">
        <v>112</v>
      </c>
    </row>
    <row r="6" spans="1:4" x14ac:dyDescent="0.25">
      <c r="A6" s="13" t="s">
        <v>11</v>
      </c>
      <c r="B6" s="14">
        <v>0.14499999999999999</v>
      </c>
      <c r="C6" s="19" t="s">
        <v>113</v>
      </c>
    </row>
    <row r="7" spans="1:4" x14ac:dyDescent="0.25">
      <c r="A7" s="16" t="s">
        <v>13</v>
      </c>
      <c r="B7" s="14">
        <v>0.42599999999999999</v>
      </c>
      <c r="C7" s="19" t="s">
        <v>114</v>
      </c>
    </row>
    <row r="8" spans="1:4" x14ac:dyDescent="0.25">
      <c r="A8" s="16" t="s">
        <v>15</v>
      </c>
      <c r="B8" s="14">
        <f>(5737+7970+17356)/(65081+462996)</f>
        <v>5.8822861060034808E-2</v>
      </c>
      <c r="C8" s="19" t="s">
        <v>114</v>
      </c>
    </row>
    <row r="9" spans="1:4" x14ac:dyDescent="0.25">
      <c r="A9" s="13" t="s">
        <v>16</v>
      </c>
      <c r="B9" s="14">
        <v>0.10299999999999999</v>
      </c>
      <c r="C9" s="19" t="s">
        <v>115</v>
      </c>
    </row>
    <row r="10" spans="1:4" x14ac:dyDescent="0.25">
      <c r="A10" s="13" t="s">
        <v>18</v>
      </c>
      <c r="B10" s="14">
        <v>0.10299999999999999</v>
      </c>
      <c r="C10" s="19" t="s">
        <v>115</v>
      </c>
    </row>
    <row r="11" spans="1:4" x14ac:dyDescent="0.25">
      <c r="A11" s="13" t="s">
        <v>19</v>
      </c>
      <c r="B11" s="14">
        <v>5.7000000000000002E-2</v>
      </c>
      <c r="C11" s="19" t="s">
        <v>116</v>
      </c>
    </row>
    <row r="12" spans="1:4" x14ac:dyDescent="0.25">
      <c r="A12" s="13" t="s">
        <v>21</v>
      </c>
      <c r="B12" s="17">
        <v>78024</v>
      </c>
      <c r="C12" s="19" t="s">
        <v>117</v>
      </c>
    </row>
    <row r="13" spans="1:4" x14ac:dyDescent="0.25">
      <c r="A13" s="13" t="s">
        <v>23</v>
      </c>
      <c r="B13" s="14">
        <v>3.6999999999999998E-2</v>
      </c>
      <c r="C13" s="19" t="s">
        <v>118</v>
      </c>
    </row>
    <row r="14" spans="1:4" x14ac:dyDescent="0.25">
      <c r="A14" s="13" t="s">
        <v>25</v>
      </c>
      <c r="B14" s="14">
        <v>0.105</v>
      </c>
      <c r="C14" s="19" t="s">
        <v>119</v>
      </c>
    </row>
    <row r="15" spans="1:4" ht="15.75" customHeight="1" thickBot="1" x14ac:dyDescent="0.3">
      <c r="A15" s="24" t="s">
        <v>27</v>
      </c>
      <c r="B15" s="25">
        <f>0.255+0.084+0.226</f>
        <v>0.56500000000000006</v>
      </c>
      <c r="C15" s="35" t="s">
        <v>120</v>
      </c>
      <c r="D15" s="5" t="s">
        <v>29</v>
      </c>
    </row>
    <row r="16" spans="1:4" ht="26.25" customHeight="1" thickBot="1" x14ac:dyDescent="0.3">
      <c r="A16" s="40" t="s">
        <v>30</v>
      </c>
      <c r="B16" s="41"/>
      <c r="C16" s="42"/>
    </row>
    <row r="17" spans="1:8" ht="30" x14ac:dyDescent="0.25">
      <c r="A17" s="21" t="s">
        <v>31</v>
      </c>
      <c r="B17" s="22">
        <v>0.112</v>
      </c>
      <c r="C17" s="27" t="s">
        <v>121</v>
      </c>
      <c r="D17" s="6"/>
      <c r="E17" s="6"/>
      <c r="F17" s="6"/>
      <c r="G17" s="6"/>
      <c r="H17" s="10"/>
    </row>
    <row r="18" spans="1:8" ht="30" x14ac:dyDescent="0.25">
      <c r="A18" s="13" t="s">
        <v>106</v>
      </c>
      <c r="B18" s="13">
        <v>432.7</v>
      </c>
      <c r="C18" s="19" t="s">
        <v>122</v>
      </c>
    </row>
    <row r="19" spans="1:8" ht="31.5" x14ac:dyDescent="0.25">
      <c r="A19" s="16" t="s">
        <v>123</v>
      </c>
      <c r="B19" s="14">
        <f>(213+157)/(4366+4740)</f>
        <v>4.063254996705469E-2</v>
      </c>
      <c r="C19" s="19" t="s">
        <v>124</v>
      </c>
    </row>
    <row r="20" spans="1:8" ht="31.5" x14ac:dyDescent="0.25">
      <c r="A20" s="20" t="s">
        <v>37</v>
      </c>
      <c r="B20" s="14">
        <v>6.4000000000000001E-2</v>
      </c>
      <c r="C20" s="19" t="s">
        <v>125</v>
      </c>
    </row>
    <row r="21" spans="1:8" x14ac:dyDescent="0.25">
      <c r="A21" s="13" t="s">
        <v>39</v>
      </c>
      <c r="B21" s="18">
        <f>142077/645254</f>
        <v>0.22018770902621293</v>
      </c>
      <c r="C21" s="19" t="s">
        <v>126</v>
      </c>
    </row>
    <row r="22" spans="1:8" x14ac:dyDescent="0.25">
      <c r="A22" s="13" t="s">
        <v>41</v>
      </c>
      <c r="B22" s="18">
        <f>5652/142077</f>
        <v>3.978124538102578E-2</v>
      </c>
      <c r="C22" s="19" t="s">
        <v>126</v>
      </c>
    </row>
    <row r="23" spans="1:8" ht="31.5" x14ac:dyDescent="0.25">
      <c r="A23" s="16" t="s">
        <v>42</v>
      </c>
      <c r="B23" s="13">
        <v>40</v>
      </c>
      <c r="C23" s="19" t="s">
        <v>126</v>
      </c>
    </row>
  </sheetData>
  <mergeCells count="2">
    <mergeCell ref="A2:C2"/>
    <mergeCell ref="A16:C16"/>
  </mergeCells>
  <hyperlinks>
    <hyperlink ref="C20" r:id="rId1" location="measure-trend-summary" xr:uid="{C7B34433-012F-4CEE-B644-9CB2C43B1DAA}"/>
    <hyperlink ref="C3" r:id="rId2" xr:uid="{6E77B795-4B4D-4509-85DE-86EF3944843E}"/>
    <hyperlink ref="C4" r:id="rId3" xr:uid="{9EE679ED-5C75-4BA9-9D09-78838B885D89}"/>
    <hyperlink ref="C8" r:id="rId4" xr:uid="{CA4393ED-3F34-42B8-BD5D-D635084949D6}"/>
    <hyperlink ref="C7" r:id="rId5" xr:uid="{90CBEC04-E13B-49D8-8C1A-BD685C6565AD}"/>
    <hyperlink ref="C9" r:id="rId6" xr:uid="{695B20D5-832E-4CB7-B3B8-233D46AED6BE}"/>
    <hyperlink ref="C10" r:id="rId7" xr:uid="{DEFBBCD1-C22B-4B56-89BC-2C3DDB9042F4}"/>
    <hyperlink ref="C11" r:id="rId8" xr:uid="{A3E2C62E-AF2D-45A1-A415-3E18EB690601}"/>
    <hyperlink ref="C6" r:id="rId9" xr:uid="{9AAE515E-54C3-4154-B070-49A9178A3746}"/>
    <hyperlink ref="C12" r:id="rId10" xr:uid="{8EFE12F2-E5A9-4335-806F-FC88CB0F2B3B}"/>
    <hyperlink ref="C5" r:id="rId11" xr:uid="{AFD07AAB-D662-4605-876D-D77780EE4818}"/>
    <hyperlink ref="C14" r:id="rId12" xr:uid="{C665C201-8FD7-43EC-9A05-FE7D054F0C9D}"/>
    <hyperlink ref="C13" r:id="rId13" xr:uid="{032BAF86-FC7C-45FA-8111-F483F482054F}"/>
    <hyperlink ref="C15" r:id="rId14" xr:uid="{F0FCCD19-CA84-4A08-8621-2FDCD00DB589}"/>
    <hyperlink ref="C19" r:id="rId15" xr:uid="{23B26200-28A0-4398-A080-597F74CC8BDA}"/>
    <hyperlink ref="C23" r:id="rId16" xr:uid="{A1CA7DE4-65FD-4E42-B162-2EC8EBCBB069}"/>
    <hyperlink ref="C21" r:id="rId17" xr:uid="{836590AD-8A98-4764-83DF-2241A618EA12}"/>
    <hyperlink ref="C22" r:id="rId18" xr:uid="{45786E6C-C35B-4110-A9EC-88CFA911BBDD}"/>
    <hyperlink ref="C18" r:id="rId19" xr:uid="{E333DA22-A6A8-464E-BBB5-AE2DE519973C}"/>
    <hyperlink ref="C17" r:id="rId20" xr:uid="{79B23BF5-AAE4-4BA4-BFB2-1986B61750F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9FE7-FB70-4097-9A02-FE50860A32AA}">
  <dimension ref="A1:D28"/>
  <sheetViews>
    <sheetView workbookViewId="0">
      <selection activeCell="C43" sqref="C43"/>
    </sheetView>
  </sheetViews>
  <sheetFormatPr defaultRowHeight="15.75" x14ac:dyDescent="0.25"/>
  <cols>
    <col min="1" max="1" width="46.28515625" style="5" bestFit="1" customWidth="1"/>
    <col min="2" max="2" width="13.7109375" style="2" bestFit="1" customWidth="1"/>
    <col min="3" max="3" width="86.28515625" style="5" bestFit="1" customWidth="1"/>
    <col min="4" max="4" width="10.28515625" style="5" customWidth="1"/>
    <col min="5" max="16384" width="9.140625" style="5"/>
  </cols>
  <sheetData>
    <row r="1" spans="1:4" ht="30" customHeight="1" thickBot="1" x14ac:dyDescent="0.3">
      <c r="A1" s="33" t="s">
        <v>2</v>
      </c>
      <c r="B1" s="33" t="s">
        <v>3</v>
      </c>
      <c r="C1" s="33" t="s">
        <v>4</v>
      </c>
    </row>
    <row r="2" spans="1:4" ht="26.25" customHeight="1" thickBot="1" x14ac:dyDescent="0.3">
      <c r="A2" s="43" t="s">
        <v>5</v>
      </c>
      <c r="B2" s="44"/>
      <c r="C2" s="45"/>
    </row>
    <row r="3" spans="1:4" x14ac:dyDescent="0.25">
      <c r="A3" s="13" t="s">
        <v>6</v>
      </c>
      <c r="B3" s="14">
        <v>0.16800000000000001</v>
      </c>
      <c r="C3" s="15" t="s">
        <v>127</v>
      </c>
    </row>
    <row r="4" spans="1:4" x14ac:dyDescent="0.25">
      <c r="A4" s="16" t="s">
        <v>8</v>
      </c>
      <c r="B4" s="14">
        <v>5.7000000000000002E-2</v>
      </c>
      <c r="C4" s="15" t="s">
        <v>127</v>
      </c>
    </row>
    <row r="5" spans="1:4" x14ac:dyDescent="0.25">
      <c r="A5" s="13" t="s">
        <v>9</v>
      </c>
      <c r="B5" s="14">
        <v>6.4000000000000001E-2</v>
      </c>
      <c r="C5" s="15" t="s">
        <v>128</v>
      </c>
    </row>
    <row r="6" spans="1:4" x14ac:dyDescent="0.25">
      <c r="A6" s="13" t="s">
        <v>11</v>
      </c>
      <c r="B6" s="14">
        <v>0.13</v>
      </c>
      <c r="C6" s="15" t="s">
        <v>129</v>
      </c>
    </row>
    <row r="7" spans="1:4" x14ac:dyDescent="0.25">
      <c r="A7" s="16" t="s">
        <v>13</v>
      </c>
      <c r="B7" s="14">
        <v>0.35</v>
      </c>
      <c r="C7" s="15" t="s">
        <v>130</v>
      </c>
    </row>
    <row r="8" spans="1:4" ht="15" customHeight="1" x14ac:dyDescent="0.25">
      <c r="A8" s="16" t="s">
        <v>15</v>
      </c>
      <c r="B8" s="14">
        <f>(3518891+10732389+13497828)/(30307641+228434661)</f>
        <v>0.10724612011838713</v>
      </c>
      <c r="C8" s="15" t="s">
        <v>130</v>
      </c>
    </row>
    <row r="9" spans="1:4" ht="15" customHeight="1" x14ac:dyDescent="0.25">
      <c r="A9" s="13" t="s">
        <v>16</v>
      </c>
      <c r="B9" s="14">
        <v>0.124</v>
      </c>
      <c r="C9" s="15" t="s">
        <v>131</v>
      </c>
    </row>
    <row r="10" spans="1:4" x14ac:dyDescent="0.25">
      <c r="A10" s="13" t="s">
        <v>18</v>
      </c>
      <c r="B10" s="14">
        <v>0.125</v>
      </c>
      <c r="C10" s="15" t="s">
        <v>131</v>
      </c>
    </row>
    <row r="11" spans="1:4" x14ac:dyDescent="0.25">
      <c r="A11" s="13" t="s">
        <v>19</v>
      </c>
      <c r="B11" s="14">
        <v>8.6999999999999994E-2</v>
      </c>
      <c r="C11" s="15" t="s">
        <v>132</v>
      </c>
    </row>
    <row r="12" spans="1:4" x14ac:dyDescent="0.25">
      <c r="A12" s="13" t="s">
        <v>21</v>
      </c>
      <c r="B12" s="17">
        <v>78538</v>
      </c>
      <c r="C12" s="15" t="s">
        <v>133</v>
      </c>
    </row>
    <row r="13" spans="1:4" x14ac:dyDescent="0.25">
      <c r="A13" s="13" t="s">
        <v>23</v>
      </c>
      <c r="B13" s="14">
        <v>5.1999999999999998E-2</v>
      </c>
      <c r="C13" s="15" t="s">
        <v>134</v>
      </c>
    </row>
    <row r="14" spans="1:4" x14ac:dyDescent="0.25">
      <c r="A14" s="13" t="s">
        <v>25</v>
      </c>
      <c r="B14" s="14">
        <v>0.11799999999999999</v>
      </c>
      <c r="C14" s="15" t="s">
        <v>135</v>
      </c>
    </row>
    <row r="15" spans="1:4" ht="15" customHeight="1" x14ac:dyDescent="0.25">
      <c r="A15" s="13" t="s">
        <v>27</v>
      </c>
      <c r="B15" s="18">
        <f>0.115+0.142+0.244</f>
        <v>0.501</v>
      </c>
      <c r="C15" s="15" t="s">
        <v>136</v>
      </c>
      <c r="D15" s="5" t="s">
        <v>29</v>
      </c>
    </row>
    <row r="16" spans="1:4" ht="15" customHeight="1" x14ac:dyDescent="0.25">
      <c r="A16" s="13" t="s">
        <v>137</v>
      </c>
      <c r="B16" s="14">
        <v>0.16300000000000001</v>
      </c>
      <c r="C16" s="15" t="s">
        <v>138</v>
      </c>
    </row>
    <row r="17" spans="1:4" x14ac:dyDescent="0.25">
      <c r="A17" s="13" t="s">
        <v>139</v>
      </c>
      <c r="B17" s="14">
        <v>0.125</v>
      </c>
      <c r="C17" s="15" t="s">
        <v>138</v>
      </c>
    </row>
    <row r="18" spans="1:4" x14ac:dyDescent="0.25">
      <c r="A18" s="13" t="s">
        <v>140</v>
      </c>
      <c r="B18" s="14">
        <v>8.5999999999999993E-2</v>
      </c>
      <c r="C18" s="15" t="s">
        <v>138</v>
      </c>
    </row>
    <row r="19" spans="1:4" ht="16.5" thickBot="1" x14ac:dyDescent="0.3">
      <c r="A19" s="24" t="s">
        <v>141</v>
      </c>
      <c r="B19" s="32">
        <v>8.6999999999999994E-2</v>
      </c>
      <c r="C19" s="26" t="s">
        <v>142</v>
      </c>
    </row>
    <row r="20" spans="1:4" ht="26.25" customHeight="1" thickBot="1" x14ac:dyDescent="0.3">
      <c r="A20" s="40" t="s">
        <v>30</v>
      </c>
      <c r="B20" s="41"/>
      <c r="C20" s="42"/>
    </row>
    <row r="21" spans="1:4" x14ac:dyDescent="0.25">
      <c r="A21" s="21" t="s">
        <v>143</v>
      </c>
      <c r="B21" s="22">
        <v>0.106</v>
      </c>
      <c r="C21" s="23" t="s">
        <v>138</v>
      </c>
    </row>
    <row r="22" spans="1:4" x14ac:dyDescent="0.25">
      <c r="A22" s="13" t="s">
        <v>144</v>
      </c>
      <c r="B22" s="14">
        <v>0.09</v>
      </c>
      <c r="C22" s="15" t="s">
        <v>138</v>
      </c>
    </row>
    <row r="23" spans="1:4" ht="31.5" x14ac:dyDescent="0.25">
      <c r="A23" s="16" t="s">
        <v>33</v>
      </c>
      <c r="B23" s="13">
        <v>421.7</v>
      </c>
      <c r="C23" s="37" t="s">
        <v>145</v>
      </c>
    </row>
    <row r="24" spans="1:4" x14ac:dyDescent="0.25">
      <c r="A24" s="13" t="s">
        <v>146</v>
      </c>
      <c r="B24" s="14">
        <v>8.5000000000000006E-2</v>
      </c>
      <c r="C24" s="15" t="s">
        <v>138</v>
      </c>
    </row>
    <row r="25" spans="1:4" x14ac:dyDescent="0.25">
      <c r="A25" s="13" t="s">
        <v>147</v>
      </c>
      <c r="B25" s="14">
        <v>7.8E-2</v>
      </c>
      <c r="C25" s="15" t="s">
        <v>138</v>
      </c>
    </row>
    <row r="26" spans="1:4" x14ac:dyDescent="0.25">
      <c r="A26" s="13" t="s">
        <v>39</v>
      </c>
      <c r="B26" s="18">
        <f>77456618/332387540</f>
        <v>0.2330310516453174</v>
      </c>
      <c r="C26" s="15" t="s">
        <v>148</v>
      </c>
      <c r="D26" s="4"/>
    </row>
    <row r="27" spans="1:4" x14ac:dyDescent="0.25">
      <c r="A27" s="13" t="s">
        <v>41</v>
      </c>
      <c r="B27" s="18">
        <f>3997128/77456618</f>
        <v>5.160473182549747E-2</v>
      </c>
      <c r="C27" s="15" t="s">
        <v>148</v>
      </c>
      <c r="D27" s="4"/>
    </row>
    <row r="28" spans="1:4" ht="31.5" x14ac:dyDescent="0.25">
      <c r="A28" s="16" t="s">
        <v>42</v>
      </c>
      <c r="B28" s="13">
        <v>52</v>
      </c>
      <c r="C28" s="15" t="s">
        <v>148</v>
      </c>
      <c r="D28" s="4"/>
    </row>
  </sheetData>
  <mergeCells count="2">
    <mergeCell ref="A2:C2"/>
    <mergeCell ref="A20:C20"/>
  </mergeCells>
  <hyperlinks>
    <hyperlink ref="C15" r:id="rId1" xr:uid="{9C05F49A-4A60-4CD3-8DDF-40228F98E9CE}"/>
    <hyperlink ref="C3" r:id="rId2" xr:uid="{5A749230-E8E0-4C40-A390-EF1DA41FD338}"/>
    <hyperlink ref="C4" r:id="rId3" xr:uid="{AB6B0484-FC1D-4E18-B164-6EA508354BB1}"/>
    <hyperlink ref="C5" r:id="rId4" xr:uid="{696F2616-E5B3-4A88-BA88-CB4DD001D856}"/>
    <hyperlink ref="C6" r:id="rId5" xr:uid="{3F8F4F2B-A180-45E5-A4B2-18A7B9EF8DFE}"/>
    <hyperlink ref="C26" r:id="rId6" xr:uid="{0C55035A-62E9-4B15-A943-54EF5921FF65}"/>
    <hyperlink ref="C27" r:id="rId7" xr:uid="{5AA26230-B44F-468E-B628-056890CD46F1}"/>
    <hyperlink ref="C28" r:id="rId8" xr:uid="{446F8C73-DC79-4C49-9C04-AD61A70DE524}"/>
    <hyperlink ref="C7" r:id="rId9" xr:uid="{5747FB93-E3B3-4418-8DA3-8B08D24DCBD3}"/>
    <hyperlink ref="C8" r:id="rId10" xr:uid="{8DBFC607-23E4-4A91-A015-7FB42324CC65}"/>
    <hyperlink ref="C12" r:id="rId11" xr:uid="{31E39734-CF46-4AFF-BE22-188357698B58}"/>
    <hyperlink ref="C9" r:id="rId12" xr:uid="{612B6B0E-5872-433A-BB27-FC6F738ED763}"/>
    <hyperlink ref="C10" r:id="rId13" xr:uid="{30188681-92AD-46CC-86DE-30D3ADB79C9B}"/>
    <hyperlink ref="C11" r:id="rId14" xr:uid="{10306464-A279-476C-BD8E-375B1D50645D}"/>
    <hyperlink ref="C13" r:id="rId15" xr:uid="{C4DA751D-9C3D-4794-903C-04CD4C8B4B3E}"/>
    <hyperlink ref="C14" r:id="rId16" xr:uid="{88488DBD-7F02-4CFE-AAFC-624041803DCA}"/>
    <hyperlink ref="C21" r:id="rId17" xr:uid="{A7F1A15E-0838-4AA3-8457-387F7CB91107}"/>
    <hyperlink ref="C22" r:id="rId18" xr:uid="{176F6EF1-3D7F-4543-8851-42502AED027E}"/>
    <hyperlink ref="C25" r:id="rId19" xr:uid="{736EE05B-A00B-4641-B9A9-AD832AB941D3}"/>
    <hyperlink ref="C24" r:id="rId20" xr:uid="{C1DEC5FD-4669-4763-8FF6-25C33B70D744}"/>
    <hyperlink ref="C16" r:id="rId21" xr:uid="{9E5C328C-B6ED-4ECD-BAF3-99803280B8F9}"/>
    <hyperlink ref="C17" r:id="rId22" xr:uid="{8A1C4754-D096-4B39-9E6A-F81CAE224EA6}"/>
    <hyperlink ref="C18" r:id="rId23" xr:uid="{AF4698C1-8242-42C4-B883-1418C475E9F5}"/>
    <hyperlink ref="C19" r:id="rId24" xr:uid="{9B8BAB11-4B7E-44C8-BF84-FB88232665D8}"/>
    <hyperlink ref="C23" r:id="rId25" xr:uid="{3266D510-21F3-4B12-8948-5F19787C0F5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9cb1d3-456d-4603-a886-b9658bf95b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D566CE36DCB349BC1079220610B312" ma:contentTypeVersion="13" ma:contentTypeDescription="Create a new document." ma:contentTypeScope="" ma:versionID="41ecee73246fbde46b044e66df782eca">
  <xsd:schema xmlns:xsd="http://www.w3.org/2001/XMLSchema" xmlns:xs="http://www.w3.org/2001/XMLSchema" xmlns:p="http://schemas.microsoft.com/office/2006/metadata/properties" xmlns:ns2="e69cb1d3-456d-4603-a886-b9658bf95baa" targetNamespace="http://schemas.microsoft.com/office/2006/metadata/properties" ma:root="true" ma:fieldsID="1ec681dd7be9684f159ef469c907e9ee" ns2:_="">
    <xsd:import namespace="e69cb1d3-456d-4603-a886-b9658bf95b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cb1d3-456d-4603-a886-b9658bf95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e6962ab-0744-46a3-9e0f-3fe952fbdfd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BC592D-AF8C-46A2-89DC-9FC6F99C9E30}">
  <ds:schemaRefs>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69cb1d3-456d-4603-a886-b9658bf95baa"/>
    <ds:schemaRef ds:uri="http://www.w3.org/XML/1998/namespace"/>
    <ds:schemaRef ds:uri="http://purl.org/dc/dcmitype/"/>
  </ds:schemaRefs>
</ds:datastoreItem>
</file>

<file path=customXml/itemProps2.xml><?xml version="1.0" encoding="utf-8"?>
<ds:datastoreItem xmlns:ds="http://schemas.openxmlformats.org/officeDocument/2006/customXml" ds:itemID="{EBFED61F-C18A-409D-B8C5-3ADAF1A0215F}">
  <ds:schemaRefs>
    <ds:schemaRef ds:uri="http://schemas.microsoft.com/sharepoint/v3/contenttype/forms"/>
  </ds:schemaRefs>
</ds:datastoreItem>
</file>

<file path=customXml/itemProps3.xml><?xml version="1.0" encoding="utf-8"?>
<ds:datastoreItem xmlns:ds="http://schemas.openxmlformats.org/officeDocument/2006/customXml" ds:itemID="{2AC36D4B-93E0-45D0-8DE3-390236839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cb1d3-456d-4603-a886-b9658bf95b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Data Sources</vt:lpstr>
      <vt:lpstr>Connecticut</vt:lpstr>
      <vt:lpstr>Maine</vt:lpstr>
      <vt:lpstr>Massachusetts</vt:lpstr>
      <vt:lpstr>New Hampshire</vt:lpstr>
      <vt:lpstr>Rhode Island</vt:lpstr>
      <vt:lpstr>Vermont</vt:lpstr>
      <vt:lpstr>United States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UConn TAB</cp:lastModifiedBy>
  <cp:revision/>
  <dcterms:created xsi:type="dcterms:W3CDTF">2025-12-02T15:53:58Z</dcterms:created>
  <dcterms:modified xsi:type="dcterms:W3CDTF">2026-03-05T20:16:52Z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0x01010021D566CE36DCB349BC1079220610B312</vt:lpwstr>
  </property>
  <property fmtid="{D5CDD505-2E9C-101B-9397-08002B2CF9AE}" pid="3" name="MediaServiceImageTags">
    <vt:lpwstr/>
  </property>
</Properties>
</file>